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da.garcia\Desktop\"/>
    </mc:Choice>
  </mc:AlternateContent>
  <xr:revisionPtr revIDLastSave="0" documentId="8_{B7D168F3-C7A5-46CA-AA1D-9CF045751A45}" xr6:coauthVersionLast="47" xr6:coauthVersionMax="47" xr10:uidLastSave="{00000000-0000-0000-0000-000000000000}"/>
  <bookViews>
    <workbookView xWindow="-120" yWindow="-120" windowWidth="24240" windowHeight="13140" tabRatio="775" firstSheet="3" activeTab="3" xr2:uid="{00000000-000D-0000-FFFF-FFFF00000000}"/>
  </bookViews>
  <sheets>
    <sheet name="Articulado" sheetId="14" r:id="rId1"/>
    <sheet name="Comunidades Indigenas" sheetId="10" r:id="rId2"/>
    <sheet name="Comunidades Negras" sheetId="11" r:id="rId3"/>
    <sheet name="Mejoramiento Cap. de Gestión" sheetId="9" r:id="rId4"/>
    <sheet name="Arquitectura empresarial " sheetId="2" r:id="rId5"/>
    <sheet name="Adecuación Sedes" sheetId="7" r:id="rId6"/>
    <sheet name="Fondo Documental" sheetId="6" r:id="rId7"/>
    <sheet name="Políticas Institucionales" sheetId="5" r:id="rId8"/>
    <sheet name="RESUMEN $" sheetId="15" r:id="rId9"/>
    <sheet name="RESUMEN METAS" sheetId="16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\X" localSheetId="5">[0]!ERR</definedName>
    <definedName name="\X" localSheetId="4">[0]!ERR</definedName>
    <definedName name="\X" localSheetId="0">[0]!ERR</definedName>
    <definedName name="\X" localSheetId="1">[0]!ERR</definedName>
    <definedName name="\X" localSheetId="2">[0]!ERR</definedName>
    <definedName name="\X" localSheetId="6">[0]!ERR</definedName>
    <definedName name="\X" localSheetId="3">[0]!ERR</definedName>
    <definedName name="\X" localSheetId="7">[0]!ERR</definedName>
    <definedName name="\X">[0]!ERR</definedName>
    <definedName name="\Z" localSheetId="5">[0]!ERR</definedName>
    <definedName name="\Z" localSheetId="4">[0]!ERR</definedName>
    <definedName name="\Z" localSheetId="0">[0]!ERR</definedName>
    <definedName name="\Z" localSheetId="1">[0]!ERR</definedName>
    <definedName name="\Z" localSheetId="2">[0]!ERR</definedName>
    <definedName name="\Z" localSheetId="6">[0]!ERR</definedName>
    <definedName name="\Z" localSheetId="3">[0]!ERR</definedName>
    <definedName name="\Z" localSheetId="7">[0]!ERR</definedName>
    <definedName name="\Z">[0]!ERR</definedName>
    <definedName name="_______FS01" localSheetId="5">ERR</definedName>
    <definedName name="_______FS01" localSheetId="4">ERR</definedName>
    <definedName name="_______FS01" localSheetId="0">ERR</definedName>
    <definedName name="_______FS01" localSheetId="1">ERR</definedName>
    <definedName name="_______FS01" localSheetId="2">ERR</definedName>
    <definedName name="_______FS01" localSheetId="6">ERR</definedName>
    <definedName name="_______FS01" localSheetId="3">ERR</definedName>
    <definedName name="_______FS01" localSheetId="7">ERR</definedName>
    <definedName name="_______FS01">ERR</definedName>
    <definedName name="_____FS01" localSheetId="5">ERR</definedName>
    <definedName name="_____FS01" localSheetId="4">ERR</definedName>
    <definedName name="_____FS01" localSheetId="0">ERR</definedName>
    <definedName name="_____FS01" localSheetId="1">ERR</definedName>
    <definedName name="_____FS01" localSheetId="2">ERR</definedName>
    <definedName name="_____FS01" localSheetId="6">ERR</definedName>
    <definedName name="_____FS01" localSheetId="3">ERR</definedName>
    <definedName name="_____FS01" localSheetId="7">ERR</definedName>
    <definedName name="_____FS01">ERR</definedName>
    <definedName name="___FS01" localSheetId="5">[0]!ERR</definedName>
    <definedName name="___FS01" localSheetId="4">[0]!ERR</definedName>
    <definedName name="___FS01" localSheetId="0">[0]!ERR</definedName>
    <definedName name="___FS01" localSheetId="1">[0]!ERR</definedName>
    <definedName name="___FS01" localSheetId="2">[0]!ERR</definedName>
    <definedName name="___FS01" localSheetId="6">[0]!ERR</definedName>
    <definedName name="___FS01" localSheetId="3">[0]!ERR</definedName>
    <definedName name="___FS01" localSheetId="7">[0]!ERR</definedName>
    <definedName name="___FS01">[0]!ERR</definedName>
    <definedName name="__FS01" localSheetId="5">[0]!ERR</definedName>
    <definedName name="__FS01" localSheetId="4">[0]!ERR</definedName>
    <definedName name="__FS01" localSheetId="0">[0]!ERR</definedName>
    <definedName name="__FS01" localSheetId="1">[0]!ERR</definedName>
    <definedName name="__FS01" localSheetId="2">[0]!ERR</definedName>
    <definedName name="__FS01" localSheetId="6">[0]!ERR</definedName>
    <definedName name="__FS01" localSheetId="3">[0]!ERR</definedName>
    <definedName name="__FS01" localSheetId="7">[0]!ERR</definedName>
    <definedName name="__FS01">[0]!ERR</definedName>
    <definedName name="__r" localSheetId="5">[0]!ERR</definedName>
    <definedName name="__r" localSheetId="4">[0]!ERR</definedName>
    <definedName name="__r" localSheetId="0">[0]!ERR</definedName>
    <definedName name="__r" localSheetId="1">[0]!ERR</definedName>
    <definedName name="__r" localSheetId="2">[0]!ERR</definedName>
    <definedName name="__r" localSheetId="6">[0]!ERR</definedName>
    <definedName name="__r" localSheetId="3">[0]!ERR</definedName>
    <definedName name="__r" localSheetId="7">[0]!ERR</definedName>
    <definedName name="__r">[0]!ERR</definedName>
    <definedName name="_xlnm._FilterDatabase" localSheetId="4" hidden="1">'Arquitectura empresarial '!$A$12:$Z$29</definedName>
    <definedName name="_xlnm._FilterDatabase" localSheetId="0" hidden="1">Articulado!$A$12:$BQ$177</definedName>
    <definedName name="_xlnm._FilterDatabase" localSheetId="1" hidden="1">'Comunidades Indigenas'!$A$12:$AW$13</definedName>
    <definedName name="_xlnm._FilterDatabase" localSheetId="2" hidden="1">'Comunidades Negras'!$A$13:$AD$62</definedName>
    <definedName name="_xlnm._FilterDatabase" localSheetId="6" hidden="1">'Fondo Documental'!$A$12:$AI$27</definedName>
    <definedName name="_xlnm._FilterDatabase" localSheetId="3" hidden="1">'Mejoramiento Cap. de Gestión'!$A$12:$AX$74</definedName>
    <definedName name="_xlnm._FilterDatabase" localSheetId="9" hidden="1">'RESUMEN METAS'!$A$1:$D$1</definedName>
    <definedName name="_FS01" localSheetId="5">[0]!ERR</definedName>
    <definedName name="_FS01" localSheetId="4">[0]!ERR</definedName>
    <definedName name="_FS01" localSheetId="0">[0]!ERR</definedName>
    <definedName name="_FS01" localSheetId="1">[0]!ERR</definedName>
    <definedName name="_FS01" localSheetId="2">[0]!ERR</definedName>
    <definedName name="_FS01" localSheetId="6">[0]!ERR</definedName>
    <definedName name="_FS01" localSheetId="3">[0]!ERR</definedName>
    <definedName name="_FS01" localSheetId="7">[0]!ERR</definedName>
    <definedName name="_FS01">[0]!ERR</definedName>
    <definedName name="_r" localSheetId="5">[0]!ERR</definedName>
    <definedName name="_r" localSheetId="4">[0]!ERR</definedName>
    <definedName name="_r" localSheetId="0">[0]!ERR</definedName>
    <definedName name="_r" localSheetId="1">[0]!ERR</definedName>
    <definedName name="_r" localSheetId="2">[0]!ERR</definedName>
    <definedName name="_r" localSheetId="6">[0]!ERR</definedName>
    <definedName name="_r" localSheetId="3">[0]!ERR</definedName>
    <definedName name="_r" localSheetId="7">[0]!ERR</definedName>
    <definedName name="_r">[0]!ERR</definedName>
    <definedName name="_X">#N/A</definedName>
    <definedName name="_X_10">#N/A</definedName>
    <definedName name="_X_3">#N/A</definedName>
    <definedName name="_X_4">#N/A</definedName>
    <definedName name="_X_5">#N/A</definedName>
    <definedName name="_X_6">#N/A</definedName>
    <definedName name="_X_7">#N/A</definedName>
    <definedName name="_X_8">#N/A</definedName>
    <definedName name="_X_9">#N/A</definedName>
    <definedName name="_Z">#N/A</definedName>
    <definedName name="_Z_10">#N/A</definedName>
    <definedName name="_Z_3">#N/A</definedName>
    <definedName name="_Z_4">#N/A</definedName>
    <definedName name="_Z_5">#N/A</definedName>
    <definedName name="_Z_6">#N/A</definedName>
    <definedName name="_Z_7">#N/A</definedName>
    <definedName name="_Z_8">#N/A</definedName>
    <definedName name="_Z_9">#N/A</definedName>
    <definedName name="A" localSheetId="5">[0]!ERR</definedName>
    <definedName name="A" localSheetId="4">[0]!ERR</definedName>
    <definedName name="A" localSheetId="0">[0]!ERR</definedName>
    <definedName name="A" localSheetId="1">[0]!ERR</definedName>
    <definedName name="A" localSheetId="2">[0]!ERR</definedName>
    <definedName name="A" localSheetId="6">[0]!ERR</definedName>
    <definedName name="A" localSheetId="3">[0]!ERR</definedName>
    <definedName name="A" localSheetId="7">[0]!ERR</definedName>
    <definedName name="A">[0]!ERR</definedName>
    <definedName name="aa" localSheetId="5">[0]!ERR</definedName>
    <definedName name="aa" localSheetId="4">[0]!ERR</definedName>
    <definedName name="aa" localSheetId="0">[0]!ERR</definedName>
    <definedName name="aa" localSheetId="1">[0]!ERR</definedName>
    <definedName name="aa" localSheetId="2">[0]!ERR</definedName>
    <definedName name="aa" localSheetId="6">[0]!ERR</definedName>
    <definedName name="aa" localSheetId="3">[0]!ERR</definedName>
    <definedName name="aa" localSheetId="7">[0]!ERR</definedName>
    <definedName name="aa">[0]!ERR</definedName>
    <definedName name="AAA" localSheetId="5">[0]!ERR</definedName>
    <definedName name="AAA" localSheetId="4">[0]!ERR</definedName>
    <definedName name="AAA" localSheetId="0">[0]!ERR</definedName>
    <definedName name="AAA" localSheetId="1">[0]!ERR</definedName>
    <definedName name="AAA" localSheetId="2">[0]!ERR</definedName>
    <definedName name="AAA" localSheetId="6">[0]!ERR</definedName>
    <definedName name="AAA" localSheetId="3">[0]!ERR</definedName>
    <definedName name="AAA" localSheetId="7">[0]!ERR</definedName>
    <definedName name="AAA">[0]!ERR</definedName>
    <definedName name="AAA_10">#N/A</definedName>
    <definedName name="AAA_3">#N/A</definedName>
    <definedName name="AAA_4">#N/A</definedName>
    <definedName name="AAA_5">#N/A</definedName>
    <definedName name="AAA_6">#N/A</definedName>
    <definedName name="AAA_7">#N/A</definedName>
    <definedName name="AAA_8">#N/A</definedName>
    <definedName name="AAA_9">#N/A</definedName>
    <definedName name="ADFE" localSheetId="5">[0]!ERR</definedName>
    <definedName name="ADFE" localSheetId="4">[0]!ERR</definedName>
    <definedName name="ADFE" localSheetId="0">[0]!ERR</definedName>
    <definedName name="ADFE" localSheetId="1">[0]!ERR</definedName>
    <definedName name="ADFE" localSheetId="2">[0]!ERR</definedName>
    <definedName name="ADFE" localSheetId="6">[0]!ERR</definedName>
    <definedName name="ADFE" localSheetId="3">[0]!ERR</definedName>
    <definedName name="ADFE" localSheetId="7">[0]!ERR</definedName>
    <definedName name="ADFE">[0]!ERR</definedName>
    <definedName name="AE" localSheetId="5">#REF!</definedName>
    <definedName name="AE" localSheetId="0">#REF!</definedName>
    <definedName name="AE" localSheetId="1">#REF!</definedName>
    <definedName name="AE" localSheetId="2">#REF!</definedName>
    <definedName name="AE" localSheetId="6">#REF!</definedName>
    <definedName name="AE" localSheetId="3">#REF!</definedName>
    <definedName name="AE" localSheetId="7">#REF!</definedName>
    <definedName name="AE">#REF!</definedName>
    <definedName name="AER" localSheetId="5">[0]!ERR</definedName>
    <definedName name="AER" localSheetId="4">[0]!ERR</definedName>
    <definedName name="AER" localSheetId="0">[0]!ERR</definedName>
    <definedName name="AER" localSheetId="1">[0]!ERR</definedName>
    <definedName name="AER" localSheetId="2">[0]!ERR</definedName>
    <definedName name="AER" localSheetId="6">[0]!ERR</definedName>
    <definedName name="AER" localSheetId="3">[0]!ERR</definedName>
    <definedName name="AER" localSheetId="7">[0]!ERR</definedName>
    <definedName name="AER">[0]!ERR</definedName>
    <definedName name="ANTICIPO" localSheetId="5">[0]!ERR</definedName>
    <definedName name="ANTICIPO" localSheetId="4">[0]!ERR</definedName>
    <definedName name="ANTICIPO" localSheetId="0">[0]!ERR</definedName>
    <definedName name="ANTICIPO" localSheetId="1">[0]!ERR</definedName>
    <definedName name="ANTICIPO" localSheetId="2">[0]!ERR</definedName>
    <definedName name="ANTICIPO" localSheetId="6">[0]!ERR</definedName>
    <definedName name="ANTICIPO" localSheetId="3">[0]!ERR</definedName>
    <definedName name="ANTICIPO" localSheetId="7">[0]!ERR</definedName>
    <definedName name="ANTICIPO">[0]!ERR</definedName>
    <definedName name="aq" localSheetId="5">[0]!ERR</definedName>
    <definedName name="aq" localSheetId="4">[0]!ERR</definedName>
    <definedName name="aq" localSheetId="0">[0]!ERR</definedName>
    <definedName name="aq" localSheetId="1">[0]!ERR</definedName>
    <definedName name="aq" localSheetId="2">[0]!ERR</definedName>
    <definedName name="aq" localSheetId="6">[0]!ERR</definedName>
    <definedName name="aq" localSheetId="3">[0]!ERR</definedName>
    <definedName name="aq" localSheetId="7">[0]!ERR</definedName>
    <definedName name="aq">[0]!ERR</definedName>
    <definedName name="_xlnm.Print_Area" localSheetId="0">Articulado!$A$4:$Z$28</definedName>
    <definedName name="_xlnm.Print_Area" localSheetId="1">'Comunidades Indigenas'!$A$1:$Y$104</definedName>
    <definedName name="_xlnm.Print_Area" localSheetId="2">'Comunidades Negras'!$A$1:$Y$64</definedName>
    <definedName name="_xlnm.Print_Area" localSheetId="3">'Mejoramiento Cap. de Gestión'!$A$1:$Y$76</definedName>
    <definedName name="_xlnm.Print_Area" localSheetId="7">'Políticas Institucionales'!$A$1:$L$14</definedName>
    <definedName name="COSTODIRECTO" localSheetId="5">#REF!</definedName>
    <definedName name="COSTODIRECTO" localSheetId="0">#REF!</definedName>
    <definedName name="COSTODIRECTO" localSheetId="1">#REF!</definedName>
    <definedName name="COSTODIRECTO" localSheetId="2">#REF!</definedName>
    <definedName name="COSTODIRECTO" localSheetId="6">#REF!</definedName>
    <definedName name="COSTODIRECTO" localSheetId="3">#REF!</definedName>
    <definedName name="COSTODIRECTO" localSheetId="7">#REF!</definedName>
    <definedName name="COSTODIRECTO">#REF!</definedName>
    <definedName name="COSTOS">[1]TARIFAS!$A$1:$F$52</definedName>
    <definedName name="CUAL" localSheetId="5">[0]!ERR</definedName>
    <definedName name="CUAL" localSheetId="4">[0]!ERR</definedName>
    <definedName name="CUAL" localSheetId="0">[0]!ERR</definedName>
    <definedName name="CUAL" localSheetId="1">[0]!ERR</definedName>
    <definedName name="CUAL" localSheetId="2">[0]!ERR</definedName>
    <definedName name="CUAL" localSheetId="6">[0]!ERR</definedName>
    <definedName name="CUAL" localSheetId="3">[0]!ERR</definedName>
    <definedName name="CUAL" localSheetId="7">[0]!ERR</definedName>
    <definedName name="CUAL">[0]!ERR</definedName>
    <definedName name="CUAL_10">#N/A</definedName>
    <definedName name="CUAL_3">#N/A</definedName>
    <definedName name="CUAL_4">#N/A</definedName>
    <definedName name="CUAL_5">#N/A</definedName>
    <definedName name="CUAL_6">#N/A</definedName>
    <definedName name="CUAL_7">#N/A</definedName>
    <definedName name="CUAL_8">#N/A</definedName>
    <definedName name="CUAL_9">#N/A</definedName>
    <definedName name="dd" localSheetId="5">[0]!ERR</definedName>
    <definedName name="dd" localSheetId="4">[0]!ERR</definedName>
    <definedName name="dd" localSheetId="0">[0]!ERR</definedName>
    <definedName name="dd" localSheetId="1">[0]!ERR</definedName>
    <definedName name="dd" localSheetId="2">[0]!ERR</definedName>
    <definedName name="dd" localSheetId="6">[0]!ERR</definedName>
    <definedName name="dd" localSheetId="3">[0]!ERR</definedName>
    <definedName name="dd" localSheetId="7">[0]!ERR</definedName>
    <definedName name="dd">[0]!ERR</definedName>
    <definedName name="dd_10">#N/A</definedName>
    <definedName name="dd_3">#N/A</definedName>
    <definedName name="dd_4">#N/A</definedName>
    <definedName name="dd_5">#N/A</definedName>
    <definedName name="dd_6">#N/A</definedName>
    <definedName name="dd_7">#N/A</definedName>
    <definedName name="dd_8">#N/A</definedName>
    <definedName name="dd_9">#N/A</definedName>
    <definedName name="EE" localSheetId="5">[0]!ERR</definedName>
    <definedName name="EE" localSheetId="4">[0]!ERR</definedName>
    <definedName name="EE" localSheetId="0">[0]!ERR</definedName>
    <definedName name="EE" localSheetId="1">[0]!ERR</definedName>
    <definedName name="EE" localSheetId="2">[0]!ERR</definedName>
    <definedName name="EE" localSheetId="6">[0]!ERR</definedName>
    <definedName name="EE" localSheetId="3">[0]!ERR</definedName>
    <definedName name="EE" localSheetId="7">[0]!ERR</definedName>
    <definedName name="EE">[0]!ERR</definedName>
    <definedName name="ES" localSheetId="5">[0]!ERR</definedName>
    <definedName name="ES" localSheetId="4">[0]!ERR</definedName>
    <definedName name="ES" localSheetId="0">[0]!ERR</definedName>
    <definedName name="ES" localSheetId="1">[0]!ERR</definedName>
    <definedName name="ES" localSheetId="2">[0]!ERR</definedName>
    <definedName name="ES" localSheetId="6">[0]!ERR</definedName>
    <definedName name="ES" localSheetId="3">[0]!ERR</definedName>
    <definedName name="ES" localSheetId="7">[0]!ERR</definedName>
    <definedName name="ES">[0]!ERR</definedName>
    <definedName name="ES_10" localSheetId="5">ERR</definedName>
    <definedName name="ES_10" localSheetId="4">ERR</definedName>
    <definedName name="ES_10" localSheetId="0">ERR</definedName>
    <definedName name="ES_10" localSheetId="1">ERR</definedName>
    <definedName name="ES_10" localSheetId="2">ERR</definedName>
    <definedName name="ES_10" localSheetId="6">ERR</definedName>
    <definedName name="ES_10" localSheetId="3">ERR</definedName>
    <definedName name="ES_10" localSheetId="7">ERR</definedName>
    <definedName name="ES_10">ERR</definedName>
    <definedName name="ES_3" localSheetId="5">ERR</definedName>
    <definedName name="ES_3" localSheetId="4">ERR</definedName>
    <definedName name="ES_3" localSheetId="0">ERR</definedName>
    <definedName name="ES_3" localSheetId="1">ERR</definedName>
    <definedName name="ES_3" localSheetId="2">ERR</definedName>
    <definedName name="ES_3" localSheetId="6">ERR</definedName>
    <definedName name="ES_3" localSheetId="3">ERR</definedName>
    <definedName name="ES_3" localSheetId="7">ERR</definedName>
    <definedName name="ES_3">ERR</definedName>
    <definedName name="ES_4" localSheetId="5">ERR</definedName>
    <definedName name="ES_4" localSheetId="4">ERR</definedName>
    <definedName name="ES_4" localSheetId="0">ERR</definedName>
    <definedName name="ES_4" localSheetId="1">ERR</definedName>
    <definedName name="ES_4" localSheetId="2">ERR</definedName>
    <definedName name="ES_4" localSheetId="6">ERR</definedName>
    <definedName name="ES_4" localSheetId="3">ERR</definedName>
    <definedName name="ES_4" localSheetId="7">ERR</definedName>
    <definedName name="ES_4">ERR</definedName>
    <definedName name="ES_5" localSheetId="5">ERR</definedName>
    <definedName name="ES_5" localSheetId="4">ERR</definedName>
    <definedName name="ES_5" localSheetId="0">ERR</definedName>
    <definedName name="ES_5" localSheetId="1">ERR</definedName>
    <definedName name="ES_5" localSheetId="2">ERR</definedName>
    <definedName name="ES_5" localSheetId="6">ERR</definedName>
    <definedName name="ES_5" localSheetId="3">ERR</definedName>
    <definedName name="ES_5" localSheetId="7">ERR</definedName>
    <definedName name="ES_5">ERR</definedName>
    <definedName name="ES_6" localSheetId="5">ERR</definedName>
    <definedName name="ES_6" localSheetId="4">ERR</definedName>
    <definedName name="ES_6" localSheetId="0">ERR</definedName>
    <definedName name="ES_6" localSheetId="1">ERR</definedName>
    <definedName name="ES_6" localSheetId="2">ERR</definedName>
    <definedName name="ES_6" localSheetId="6">ERR</definedName>
    <definedName name="ES_6" localSheetId="3">ERR</definedName>
    <definedName name="ES_6" localSheetId="7">ERR</definedName>
    <definedName name="ES_6">ERR</definedName>
    <definedName name="ES_7" localSheetId="5">ERR</definedName>
    <definedName name="ES_7" localSheetId="4">ERR</definedName>
    <definedName name="ES_7" localSheetId="0">ERR</definedName>
    <definedName name="ES_7" localSheetId="1">ERR</definedName>
    <definedName name="ES_7" localSheetId="2">ERR</definedName>
    <definedName name="ES_7" localSheetId="6">ERR</definedName>
    <definedName name="ES_7" localSheetId="3">ERR</definedName>
    <definedName name="ES_7" localSheetId="7">ERR</definedName>
    <definedName name="ES_7">ERR</definedName>
    <definedName name="ES_8" localSheetId="5">ERR</definedName>
    <definedName name="ES_8" localSheetId="4">ERR</definedName>
    <definedName name="ES_8" localSheetId="0">ERR</definedName>
    <definedName name="ES_8" localSheetId="1">ERR</definedName>
    <definedName name="ES_8" localSheetId="2">ERR</definedName>
    <definedName name="ES_8" localSheetId="6">ERR</definedName>
    <definedName name="ES_8" localSheetId="3">ERR</definedName>
    <definedName name="ES_8" localSheetId="7">ERR</definedName>
    <definedName name="ES_8">ERR</definedName>
    <definedName name="ES_9">#NAME?</definedName>
    <definedName name="ff" localSheetId="5">[0]!ERR</definedName>
    <definedName name="ff" localSheetId="4">[0]!ERR</definedName>
    <definedName name="ff" localSheetId="0">[0]!ERR</definedName>
    <definedName name="ff" localSheetId="1">[0]!ERR</definedName>
    <definedName name="ff" localSheetId="2">[0]!ERR</definedName>
    <definedName name="ff" localSheetId="6">[0]!ERR</definedName>
    <definedName name="ff" localSheetId="3">[0]!ERR</definedName>
    <definedName name="ff" localSheetId="7">[0]!ERR</definedName>
    <definedName name="ff">[0]!ERR</definedName>
    <definedName name="ff_10" localSheetId="5">ERR</definedName>
    <definedName name="ff_10" localSheetId="4">ERR</definedName>
    <definedName name="ff_10" localSheetId="0">ERR</definedName>
    <definedName name="ff_10" localSheetId="1">ERR</definedName>
    <definedName name="ff_10" localSheetId="2">ERR</definedName>
    <definedName name="ff_10" localSheetId="6">ERR</definedName>
    <definedName name="ff_10" localSheetId="3">ERR</definedName>
    <definedName name="ff_10" localSheetId="7">ERR</definedName>
    <definedName name="ff_10">ERR</definedName>
    <definedName name="ff_3" localSheetId="5">ERR</definedName>
    <definedName name="ff_3" localSheetId="4">ERR</definedName>
    <definedName name="ff_3" localSheetId="0">ERR</definedName>
    <definedName name="ff_3" localSheetId="1">ERR</definedName>
    <definedName name="ff_3" localSheetId="2">ERR</definedName>
    <definedName name="ff_3" localSheetId="6">ERR</definedName>
    <definedName name="ff_3" localSheetId="3">ERR</definedName>
    <definedName name="ff_3" localSheetId="7">ERR</definedName>
    <definedName name="ff_3">ERR</definedName>
    <definedName name="ff_4" localSheetId="5">ERR</definedName>
    <definedName name="ff_4" localSheetId="4">ERR</definedName>
    <definedName name="ff_4" localSheetId="0">ERR</definedName>
    <definedName name="ff_4" localSheetId="1">ERR</definedName>
    <definedName name="ff_4" localSheetId="2">ERR</definedName>
    <definedName name="ff_4" localSheetId="6">ERR</definedName>
    <definedName name="ff_4" localSheetId="3">ERR</definedName>
    <definedName name="ff_4" localSheetId="7">ERR</definedName>
    <definedName name="ff_4">ERR</definedName>
    <definedName name="ff_5" localSheetId="5">ERR</definedName>
    <definedName name="ff_5" localSheetId="4">ERR</definedName>
    <definedName name="ff_5" localSheetId="0">ERR</definedName>
    <definedName name="ff_5" localSheetId="1">ERR</definedName>
    <definedName name="ff_5" localSheetId="2">ERR</definedName>
    <definedName name="ff_5" localSheetId="6">ERR</definedName>
    <definedName name="ff_5" localSheetId="3">ERR</definedName>
    <definedName name="ff_5" localSheetId="7">ERR</definedName>
    <definedName name="ff_5">ERR</definedName>
    <definedName name="ff_6" localSheetId="5">ERR</definedName>
    <definedName name="ff_6" localSheetId="4">ERR</definedName>
    <definedName name="ff_6" localSheetId="0">ERR</definedName>
    <definedName name="ff_6" localSheetId="1">ERR</definedName>
    <definedName name="ff_6" localSheetId="2">ERR</definedName>
    <definedName name="ff_6" localSheetId="6">ERR</definedName>
    <definedName name="ff_6" localSheetId="3">ERR</definedName>
    <definedName name="ff_6" localSheetId="7">ERR</definedName>
    <definedName name="ff_6">ERR</definedName>
    <definedName name="ff_7" localSheetId="5">ERR</definedName>
    <definedName name="ff_7" localSheetId="4">ERR</definedName>
    <definedName name="ff_7" localSheetId="0">ERR</definedName>
    <definedName name="ff_7" localSheetId="1">ERR</definedName>
    <definedName name="ff_7" localSheetId="2">ERR</definedName>
    <definedName name="ff_7" localSheetId="6">ERR</definedName>
    <definedName name="ff_7" localSheetId="3">ERR</definedName>
    <definedName name="ff_7" localSheetId="7">ERR</definedName>
    <definedName name="ff_7">ERR</definedName>
    <definedName name="ff_8" localSheetId="5">ERR</definedName>
    <definedName name="ff_8" localSheetId="4">ERR</definedName>
    <definedName name="ff_8" localSheetId="0">ERR</definedName>
    <definedName name="ff_8" localSheetId="1">ERR</definedName>
    <definedName name="ff_8" localSheetId="2">ERR</definedName>
    <definedName name="ff_8" localSheetId="6">ERR</definedName>
    <definedName name="ff_8" localSheetId="3">ERR</definedName>
    <definedName name="ff_8" localSheetId="7">ERR</definedName>
    <definedName name="ff_8">ERR</definedName>
    <definedName name="ff_9" localSheetId="5">ERR</definedName>
    <definedName name="ff_9" localSheetId="4">ERR</definedName>
    <definedName name="ff_9" localSheetId="0">ERR</definedName>
    <definedName name="ff_9" localSheetId="1">ERR</definedName>
    <definedName name="ff_9" localSheetId="2">ERR</definedName>
    <definedName name="ff_9" localSheetId="6">ERR</definedName>
    <definedName name="ff_9" localSheetId="3">ERR</definedName>
    <definedName name="ff_9" localSheetId="7">ERR</definedName>
    <definedName name="ff_9">ERR</definedName>
    <definedName name="fg" localSheetId="5">[0]!ERR</definedName>
    <definedName name="fg" localSheetId="4">[0]!ERR</definedName>
    <definedName name="fg" localSheetId="0">[0]!ERR</definedName>
    <definedName name="fg" localSheetId="1">[0]!ERR</definedName>
    <definedName name="fg" localSheetId="2">[0]!ERR</definedName>
    <definedName name="fg" localSheetId="6">[0]!ERR</definedName>
    <definedName name="fg" localSheetId="3">[0]!ERR</definedName>
    <definedName name="fg" localSheetId="7">[0]!ERR</definedName>
    <definedName name="fg">[0]!ERR</definedName>
    <definedName name="FINANCIACION" localSheetId="5">[0]!ERR</definedName>
    <definedName name="FINANCIACION" localSheetId="4">[0]!ERR</definedName>
    <definedName name="FINANCIACION" localSheetId="0">[0]!ERR</definedName>
    <definedName name="FINANCIACION" localSheetId="1">[0]!ERR</definedName>
    <definedName name="FINANCIACION" localSheetId="2">[0]!ERR</definedName>
    <definedName name="FINANCIACION" localSheetId="6">[0]!ERR</definedName>
    <definedName name="FINANCIACION" localSheetId="3">[0]!ERR</definedName>
    <definedName name="FINANCIACION" localSheetId="7">[0]!ERR</definedName>
    <definedName name="FINANCIACION">[0]!ERR</definedName>
    <definedName name="FINANCIACION_10" localSheetId="5">ERR</definedName>
    <definedName name="FINANCIACION_10" localSheetId="4">ERR</definedName>
    <definedName name="FINANCIACION_10" localSheetId="0">ERR</definedName>
    <definedName name="FINANCIACION_10" localSheetId="1">ERR</definedName>
    <definedName name="FINANCIACION_10" localSheetId="2">ERR</definedName>
    <definedName name="FINANCIACION_10" localSheetId="6">ERR</definedName>
    <definedName name="FINANCIACION_10" localSheetId="3">ERR</definedName>
    <definedName name="FINANCIACION_10" localSheetId="7">ERR</definedName>
    <definedName name="FINANCIACION_10">ERR</definedName>
    <definedName name="FINANCIACION_3" localSheetId="5">ERR</definedName>
    <definedName name="FINANCIACION_3" localSheetId="4">ERR</definedName>
    <definedName name="FINANCIACION_3" localSheetId="0">ERR</definedName>
    <definedName name="FINANCIACION_3" localSheetId="1">ERR</definedName>
    <definedName name="FINANCIACION_3" localSheetId="2">ERR</definedName>
    <definedName name="FINANCIACION_3" localSheetId="6">ERR</definedName>
    <definedName name="FINANCIACION_3" localSheetId="3">ERR</definedName>
    <definedName name="FINANCIACION_3" localSheetId="7">ERR</definedName>
    <definedName name="FINANCIACION_3">ERR</definedName>
    <definedName name="FINANCIACION_4" localSheetId="5">ERR</definedName>
    <definedName name="FINANCIACION_4" localSheetId="4">ERR</definedName>
    <definedName name="FINANCIACION_4" localSheetId="0">ERR</definedName>
    <definedName name="FINANCIACION_4" localSheetId="1">ERR</definedName>
    <definedName name="FINANCIACION_4" localSheetId="2">ERR</definedName>
    <definedName name="FINANCIACION_4" localSheetId="6">ERR</definedName>
    <definedName name="FINANCIACION_4" localSheetId="3">ERR</definedName>
    <definedName name="FINANCIACION_4" localSheetId="7">ERR</definedName>
    <definedName name="FINANCIACION_4">ERR</definedName>
    <definedName name="FINANCIACION_5" localSheetId="5">ERR</definedName>
    <definedName name="FINANCIACION_5" localSheetId="4">ERR</definedName>
    <definedName name="FINANCIACION_5" localSheetId="0">ERR</definedName>
    <definedName name="FINANCIACION_5" localSheetId="1">ERR</definedName>
    <definedName name="FINANCIACION_5" localSheetId="2">ERR</definedName>
    <definedName name="FINANCIACION_5" localSheetId="6">ERR</definedName>
    <definedName name="FINANCIACION_5" localSheetId="3">ERR</definedName>
    <definedName name="FINANCIACION_5" localSheetId="7">ERR</definedName>
    <definedName name="FINANCIACION_5">ERR</definedName>
    <definedName name="FINANCIACION_6" localSheetId="5">ERR</definedName>
    <definedName name="FINANCIACION_6" localSheetId="4">ERR</definedName>
    <definedName name="FINANCIACION_6" localSheetId="0">ERR</definedName>
    <definedName name="FINANCIACION_6" localSheetId="1">ERR</definedName>
    <definedName name="FINANCIACION_6" localSheetId="2">ERR</definedName>
    <definedName name="FINANCIACION_6" localSheetId="6">ERR</definedName>
    <definedName name="FINANCIACION_6" localSheetId="3">ERR</definedName>
    <definedName name="FINANCIACION_6" localSheetId="7">ERR</definedName>
    <definedName name="FINANCIACION_6">ERR</definedName>
    <definedName name="FINANCIACION_7" localSheetId="5">ERR</definedName>
    <definedName name="FINANCIACION_7" localSheetId="4">ERR</definedName>
    <definedName name="FINANCIACION_7" localSheetId="0">ERR</definedName>
    <definedName name="FINANCIACION_7" localSheetId="1">ERR</definedName>
    <definedName name="FINANCIACION_7" localSheetId="2">ERR</definedName>
    <definedName name="FINANCIACION_7" localSheetId="6">ERR</definedName>
    <definedName name="FINANCIACION_7" localSheetId="3">ERR</definedName>
    <definedName name="FINANCIACION_7" localSheetId="7">ERR</definedName>
    <definedName name="FINANCIACION_7">ERR</definedName>
    <definedName name="FINANCIACION_8" localSheetId="5">ERR</definedName>
    <definedName name="FINANCIACION_8" localSheetId="4">ERR</definedName>
    <definedName name="FINANCIACION_8" localSheetId="0">ERR</definedName>
    <definedName name="FINANCIACION_8" localSheetId="1">ERR</definedName>
    <definedName name="FINANCIACION_8" localSheetId="2">ERR</definedName>
    <definedName name="FINANCIACION_8" localSheetId="6">ERR</definedName>
    <definedName name="FINANCIACION_8" localSheetId="3">ERR</definedName>
    <definedName name="FINANCIACION_8" localSheetId="7">ERR</definedName>
    <definedName name="FINANCIACION_8">ERR</definedName>
    <definedName name="FINANCIACION_9" localSheetId="5">ERR</definedName>
    <definedName name="FINANCIACION_9" localSheetId="4">ERR</definedName>
    <definedName name="FINANCIACION_9" localSheetId="0">ERR</definedName>
    <definedName name="FINANCIACION_9" localSheetId="1">ERR</definedName>
    <definedName name="FINANCIACION_9" localSheetId="2">ERR</definedName>
    <definedName name="FINANCIACION_9" localSheetId="6">ERR</definedName>
    <definedName name="FINANCIACION_9" localSheetId="3">ERR</definedName>
    <definedName name="FINANCIACION_9" localSheetId="7">ERR</definedName>
    <definedName name="FINANCIACION_9">ERR</definedName>
    <definedName name="FS01_10" localSheetId="5">ERR</definedName>
    <definedName name="FS01_10" localSheetId="4">ERR</definedName>
    <definedName name="FS01_10" localSheetId="0">ERR</definedName>
    <definedName name="FS01_10" localSheetId="1">ERR</definedName>
    <definedName name="FS01_10" localSheetId="2">ERR</definedName>
    <definedName name="FS01_10" localSheetId="6">ERR</definedName>
    <definedName name="FS01_10" localSheetId="3">ERR</definedName>
    <definedName name="FS01_10" localSheetId="7">ERR</definedName>
    <definedName name="FS01_10">ERR</definedName>
    <definedName name="FS01_3" localSheetId="5">ERR</definedName>
    <definedName name="FS01_3" localSheetId="4">ERR</definedName>
    <definedName name="FS01_3" localSheetId="0">ERR</definedName>
    <definedName name="FS01_3" localSheetId="1">ERR</definedName>
    <definedName name="FS01_3" localSheetId="2">ERR</definedName>
    <definedName name="FS01_3" localSheetId="6">ERR</definedName>
    <definedName name="FS01_3" localSheetId="3">ERR</definedName>
    <definedName name="FS01_3" localSheetId="7">ERR</definedName>
    <definedName name="FS01_3">ERR</definedName>
    <definedName name="FS01_4" localSheetId="5">ERR</definedName>
    <definedName name="FS01_4" localSheetId="4">ERR</definedName>
    <definedName name="FS01_4" localSheetId="0">ERR</definedName>
    <definedName name="FS01_4" localSheetId="1">ERR</definedName>
    <definedName name="FS01_4" localSheetId="2">ERR</definedName>
    <definedName name="FS01_4" localSheetId="6">ERR</definedName>
    <definedName name="FS01_4" localSheetId="3">ERR</definedName>
    <definedName name="FS01_4" localSheetId="7">ERR</definedName>
    <definedName name="FS01_4">ERR</definedName>
    <definedName name="FS01_5" localSheetId="5">ERR</definedName>
    <definedName name="FS01_5" localSheetId="4">ERR</definedName>
    <definedName name="FS01_5" localSheetId="0">ERR</definedName>
    <definedName name="FS01_5" localSheetId="1">ERR</definedName>
    <definedName name="FS01_5" localSheetId="2">ERR</definedName>
    <definedName name="FS01_5" localSheetId="6">ERR</definedName>
    <definedName name="FS01_5" localSheetId="3">ERR</definedName>
    <definedName name="FS01_5" localSheetId="7">ERR</definedName>
    <definedName name="FS01_5">ERR</definedName>
    <definedName name="FS01_6" localSheetId="5">ERR</definedName>
    <definedName name="FS01_6" localSheetId="4">ERR</definedName>
    <definedName name="FS01_6" localSheetId="0">ERR</definedName>
    <definedName name="FS01_6" localSheetId="1">ERR</definedName>
    <definedName name="FS01_6" localSheetId="2">ERR</definedName>
    <definedName name="FS01_6" localSheetId="6">ERR</definedName>
    <definedName name="FS01_6" localSheetId="3">ERR</definedName>
    <definedName name="FS01_6" localSheetId="7">ERR</definedName>
    <definedName name="FS01_6">ERR</definedName>
    <definedName name="FS01_7" localSheetId="5">ERR</definedName>
    <definedName name="FS01_7" localSheetId="4">ERR</definedName>
    <definedName name="FS01_7" localSheetId="0">ERR</definedName>
    <definedName name="FS01_7" localSheetId="1">ERR</definedName>
    <definedName name="FS01_7" localSheetId="2">ERR</definedName>
    <definedName name="FS01_7" localSheetId="6">ERR</definedName>
    <definedName name="FS01_7" localSheetId="3">ERR</definedName>
    <definedName name="FS01_7" localSheetId="7">ERR</definedName>
    <definedName name="FS01_7">ERR</definedName>
    <definedName name="FS01_8" localSheetId="5">ERR</definedName>
    <definedName name="FS01_8" localSheetId="4">ERR</definedName>
    <definedName name="FS01_8" localSheetId="0">ERR</definedName>
    <definedName name="FS01_8" localSheetId="1">ERR</definedName>
    <definedName name="FS01_8" localSheetId="2">ERR</definedName>
    <definedName name="FS01_8" localSheetId="6">ERR</definedName>
    <definedName name="FS01_8" localSheetId="3">ERR</definedName>
    <definedName name="FS01_8" localSheetId="7">ERR</definedName>
    <definedName name="FS01_8">ERR</definedName>
    <definedName name="FS01_9" localSheetId="5">ERR</definedName>
    <definedName name="FS01_9" localSheetId="4">ERR</definedName>
    <definedName name="FS01_9" localSheetId="0">ERR</definedName>
    <definedName name="FS01_9" localSheetId="1">ERR</definedName>
    <definedName name="FS01_9" localSheetId="2">ERR</definedName>
    <definedName name="FS01_9" localSheetId="6">ERR</definedName>
    <definedName name="FS01_9" localSheetId="3">ERR</definedName>
    <definedName name="FS01_9" localSheetId="7">ERR</definedName>
    <definedName name="FS01_9">ERR</definedName>
    <definedName name="fu" localSheetId="5">[0]!ERR</definedName>
    <definedName name="fu" localSheetId="4">[0]!ERR</definedName>
    <definedName name="fu" localSheetId="0">[0]!ERR</definedName>
    <definedName name="fu" localSheetId="1">[0]!ERR</definedName>
    <definedName name="fu" localSheetId="2">[0]!ERR</definedName>
    <definedName name="fu" localSheetId="6">[0]!ERR</definedName>
    <definedName name="fu" localSheetId="3">[0]!ERR</definedName>
    <definedName name="fu" localSheetId="7">[0]!ERR</definedName>
    <definedName name="fu">[0]!ERR</definedName>
    <definedName name="g" localSheetId="5">#REF!</definedName>
    <definedName name="g" localSheetId="0">#REF!</definedName>
    <definedName name="g" localSheetId="1">#REF!</definedName>
    <definedName name="g" localSheetId="2">#REF!</definedName>
    <definedName name="g" localSheetId="6">#REF!</definedName>
    <definedName name="g" localSheetId="3">#REF!</definedName>
    <definedName name="g" localSheetId="7">#REF!</definedName>
    <definedName name="g">#REF!</definedName>
    <definedName name="GBGB" localSheetId="5">[0]!ERR</definedName>
    <definedName name="GBGB" localSheetId="4">[0]!ERR</definedName>
    <definedName name="GBGB" localSheetId="0">[0]!ERR</definedName>
    <definedName name="GBGB" localSheetId="1">[0]!ERR</definedName>
    <definedName name="GBGB" localSheetId="2">[0]!ERR</definedName>
    <definedName name="GBGB" localSheetId="6">[0]!ERR</definedName>
    <definedName name="GBGB" localSheetId="3">[0]!ERR</definedName>
    <definedName name="GBGB" localSheetId="7">[0]!ERR</definedName>
    <definedName name="GBGB">[0]!ERR</definedName>
    <definedName name="GGG" localSheetId="5">[0]!ERR</definedName>
    <definedName name="GGG" localSheetId="4">[0]!ERR</definedName>
    <definedName name="GGG" localSheetId="0">[0]!ERR</definedName>
    <definedName name="GGG" localSheetId="1">[0]!ERR</definedName>
    <definedName name="GGG" localSheetId="2">[0]!ERR</definedName>
    <definedName name="GGG" localSheetId="6">[0]!ERR</definedName>
    <definedName name="GGG" localSheetId="3">[0]!ERR</definedName>
    <definedName name="GGG" localSheetId="7">[0]!ERR</definedName>
    <definedName name="GGG">[0]!ERR</definedName>
    <definedName name="GGG_10" localSheetId="5">ERR</definedName>
    <definedName name="GGG_10" localSheetId="4">ERR</definedName>
    <definedName name="GGG_10" localSheetId="0">ERR</definedName>
    <definedName name="GGG_10" localSheetId="1">ERR</definedName>
    <definedName name="GGG_10" localSheetId="2">ERR</definedName>
    <definedName name="GGG_10" localSheetId="6">ERR</definedName>
    <definedName name="GGG_10" localSheetId="3">ERR</definedName>
    <definedName name="GGG_10" localSheetId="7">ERR</definedName>
    <definedName name="GGG_10">ERR</definedName>
    <definedName name="GGG_3" localSheetId="5">ERR</definedName>
    <definedName name="GGG_3" localSheetId="4">ERR</definedName>
    <definedName name="GGG_3" localSheetId="0">ERR</definedName>
    <definedName name="GGG_3" localSheetId="1">ERR</definedName>
    <definedName name="GGG_3" localSheetId="2">ERR</definedName>
    <definedName name="GGG_3" localSheetId="6">ERR</definedName>
    <definedName name="GGG_3" localSheetId="3">ERR</definedName>
    <definedName name="GGG_3" localSheetId="7">ERR</definedName>
    <definedName name="GGG_3">ERR</definedName>
    <definedName name="GGG_4" localSheetId="5">ERR</definedName>
    <definedName name="GGG_4" localSheetId="4">ERR</definedName>
    <definedName name="GGG_4" localSheetId="0">ERR</definedName>
    <definedName name="GGG_4" localSheetId="1">ERR</definedName>
    <definedName name="GGG_4" localSheetId="2">ERR</definedName>
    <definedName name="GGG_4" localSheetId="6">ERR</definedName>
    <definedName name="GGG_4" localSheetId="3">ERR</definedName>
    <definedName name="GGG_4" localSheetId="7">ERR</definedName>
    <definedName name="GGG_4">ERR</definedName>
    <definedName name="GGG_5" localSheetId="5">ERR</definedName>
    <definedName name="GGG_5" localSheetId="4">ERR</definedName>
    <definedName name="GGG_5" localSheetId="0">ERR</definedName>
    <definedName name="GGG_5" localSheetId="1">ERR</definedName>
    <definedName name="GGG_5" localSheetId="2">ERR</definedName>
    <definedName name="GGG_5" localSheetId="6">ERR</definedName>
    <definedName name="GGG_5" localSheetId="3">ERR</definedName>
    <definedName name="GGG_5" localSheetId="7">ERR</definedName>
    <definedName name="GGG_5">ERR</definedName>
    <definedName name="GGG_6" localSheetId="5">ERR</definedName>
    <definedName name="GGG_6" localSheetId="4">ERR</definedName>
    <definedName name="GGG_6" localSheetId="0">ERR</definedName>
    <definedName name="GGG_6" localSheetId="1">ERR</definedName>
    <definedName name="GGG_6" localSheetId="2">ERR</definedName>
    <definedName name="GGG_6" localSheetId="6">ERR</definedName>
    <definedName name="GGG_6" localSheetId="3">ERR</definedName>
    <definedName name="GGG_6" localSheetId="7">ERR</definedName>
    <definedName name="GGG_6">ERR</definedName>
    <definedName name="GGG_7" localSheetId="5">ERR</definedName>
    <definedName name="GGG_7" localSheetId="4">ERR</definedName>
    <definedName name="GGG_7" localSheetId="0">ERR</definedName>
    <definedName name="GGG_7" localSheetId="1">ERR</definedName>
    <definedName name="GGG_7" localSheetId="2">ERR</definedName>
    <definedName name="GGG_7" localSheetId="6">ERR</definedName>
    <definedName name="GGG_7" localSheetId="3">ERR</definedName>
    <definedName name="GGG_7" localSheetId="7">ERR</definedName>
    <definedName name="GGG_7">ERR</definedName>
    <definedName name="GGG_8" localSheetId="5">ERR</definedName>
    <definedName name="GGG_8" localSheetId="4">ERR</definedName>
    <definedName name="GGG_8" localSheetId="0">ERR</definedName>
    <definedName name="GGG_8" localSheetId="1">ERR</definedName>
    <definedName name="GGG_8" localSheetId="2">ERR</definedName>
    <definedName name="GGG_8" localSheetId="6">ERR</definedName>
    <definedName name="GGG_8" localSheetId="3">ERR</definedName>
    <definedName name="GGG_8" localSheetId="7">ERR</definedName>
    <definedName name="GGG_8">ERR</definedName>
    <definedName name="GGG_9" localSheetId="5">ERR</definedName>
    <definedName name="GGG_9" localSheetId="4">ERR</definedName>
    <definedName name="GGG_9" localSheetId="0">ERR</definedName>
    <definedName name="GGG_9" localSheetId="1">ERR</definedName>
    <definedName name="GGG_9" localSheetId="2">ERR</definedName>
    <definedName name="GGG_9" localSheetId="6">ERR</definedName>
    <definedName name="GGG_9" localSheetId="3">ERR</definedName>
    <definedName name="GGG_9" localSheetId="7">ERR</definedName>
    <definedName name="GGG_9">ERR</definedName>
    <definedName name="hh" localSheetId="5">[0]!ERR</definedName>
    <definedName name="hh" localSheetId="4">[0]!ERR</definedName>
    <definedName name="hh" localSheetId="0">[0]!ERR</definedName>
    <definedName name="hh" localSheetId="1">[0]!ERR</definedName>
    <definedName name="hh" localSheetId="2">[0]!ERR</definedName>
    <definedName name="hh" localSheetId="6">[0]!ERR</definedName>
    <definedName name="hh" localSheetId="3">[0]!ERR</definedName>
    <definedName name="hh" localSheetId="7">[0]!ERR</definedName>
    <definedName name="hh">[0]!ERR</definedName>
    <definedName name="Imprima" localSheetId="5">#REF!</definedName>
    <definedName name="Imprima" localSheetId="0">#REF!</definedName>
    <definedName name="Imprima" localSheetId="1">#REF!</definedName>
    <definedName name="Imprima" localSheetId="2">#REF!</definedName>
    <definedName name="Imprima" localSheetId="6">#REF!</definedName>
    <definedName name="Imprima" localSheetId="3">#REF!</definedName>
    <definedName name="Imprima" localSheetId="7">#REF!</definedName>
    <definedName name="Imprima">#REF!</definedName>
    <definedName name="inf" localSheetId="5">#REF!</definedName>
    <definedName name="inf" localSheetId="0">#REF!</definedName>
    <definedName name="inf" localSheetId="1">#REF!</definedName>
    <definedName name="inf" localSheetId="2">#REF!</definedName>
    <definedName name="inf" localSheetId="6">#REF!</definedName>
    <definedName name="inf" localSheetId="3">#REF!</definedName>
    <definedName name="inf" localSheetId="7">#REF!</definedName>
    <definedName name="inf">#REF!</definedName>
    <definedName name="j" localSheetId="5">[0]!ERR</definedName>
    <definedName name="j" localSheetId="4">[0]!ERR</definedName>
    <definedName name="j" localSheetId="0">[0]!ERR</definedName>
    <definedName name="j" localSheetId="1">[0]!ERR</definedName>
    <definedName name="j" localSheetId="2">[0]!ERR</definedName>
    <definedName name="j" localSheetId="6">[0]!ERR</definedName>
    <definedName name="j" localSheetId="3">[0]!ERR</definedName>
    <definedName name="j" localSheetId="7">[0]!ERR</definedName>
    <definedName name="j">[0]!ERR</definedName>
    <definedName name="jj" localSheetId="5">[0]!ERR</definedName>
    <definedName name="jj" localSheetId="4">[0]!ERR</definedName>
    <definedName name="jj" localSheetId="0">[0]!ERR</definedName>
    <definedName name="jj" localSheetId="1">[0]!ERR</definedName>
    <definedName name="jj" localSheetId="2">[0]!ERR</definedName>
    <definedName name="jj" localSheetId="6">[0]!ERR</definedName>
    <definedName name="jj" localSheetId="3">[0]!ERR</definedName>
    <definedName name="jj" localSheetId="7">[0]!ERR</definedName>
    <definedName name="jj">[0]!ERR</definedName>
    <definedName name="JOHNNY" localSheetId="5">[0]!ERR</definedName>
    <definedName name="JOHNNY" localSheetId="4">[0]!ERR</definedName>
    <definedName name="JOHNNY" localSheetId="0">[0]!ERR</definedName>
    <definedName name="JOHNNY" localSheetId="1">[0]!ERR</definedName>
    <definedName name="JOHNNY" localSheetId="2">[0]!ERR</definedName>
    <definedName name="JOHNNY" localSheetId="6">[0]!ERR</definedName>
    <definedName name="JOHNNY" localSheetId="3">[0]!ERR</definedName>
    <definedName name="JOHNNY" localSheetId="7">[0]!ERR</definedName>
    <definedName name="JOHNNY">[0]!ERR</definedName>
    <definedName name="JOHNNY_10" localSheetId="5">ERR</definedName>
    <definedName name="JOHNNY_10" localSheetId="4">ERR</definedName>
    <definedName name="JOHNNY_10" localSheetId="0">ERR</definedName>
    <definedName name="JOHNNY_10" localSheetId="1">ERR</definedName>
    <definedName name="JOHNNY_10" localSheetId="2">ERR</definedName>
    <definedName name="JOHNNY_10" localSheetId="6">ERR</definedName>
    <definedName name="JOHNNY_10" localSheetId="3">ERR</definedName>
    <definedName name="JOHNNY_10" localSheetId="7">ERR</definedName>
    <definedName name="JOHNNY_10">ERR</definedName>
    <definedName name="JOHNNY_3" localSheetId="5">ERR</definedName>
    <definedName name="JOHNNY_3" localSheetId="4">ERR</definedName>
    <definedName name="JOHNNY_3" localSheetId="0">ERR</definedName>
    <definedName name="JOHNNY_3" localSheetId="1">ERR</definedName>
    <definedName name="JOHNNY_3" localSheetId="2">ERR</definedName>
    <definedName name="JOHNNY_3" localSheetId="6">ERR</definedName>
    <definedName name="JOHNNY_3" localSheetId="3">ERR</definedName>
    <definedName name="JOHNNY_3" localSheetId="7">ERR</definedName>
    <definedName name="JOHNNY_3">ERR</definedName>
    <definedName name="JOHNNY_4" localSheetId="5">ERR</definedName>
    <definedName name="JOHNNY_4" localSheetId="4">ERR</definedName>
    <definedName name="JOHNNY_4" localSheetId="0">ERR</definedName>
    <definedName name="JOHNNY_4" localSheetId="1">ERR</definedName>
    <definedName name="JOHNNY_4" localSheetId="2">ERR</definedName>
    <definedName name="JOHNNY_4" localSheetId="6">ERR</definedName>
    <definedName name="JOHNNY_4" localSheetId="3">ERR</definedName>
    <definedName name="JOHNNY_4" localSheetId="7">ERR</definedName>
    <definedName name="JOHNNY_4">ERR</definedName>
    <definedName name="JOHNNY_5" localSheetId="5">ERR</definedName>
    <definedName name="JOHNNY_5" localSheetId="4">ERR</definedName>
    <definedName name="JOHNNY_5" localSheetId="0">ERR</definedName>
    <definedName name="JOHNNY_5" localSheetId="1">ERR</definedName>
    <definedName name="JOHNNY_5" localSheetId="2">ERR</definedName>
    <definedName name="JOHNNY_5" localSheetId="6">ERR</definedName>
    <definedName name="JOHNNY_5" localSheetId="3">ERR</definedName>
    <definedName name="JOHNNY_5" localSheetId="7">ERR</definedName>
    <definedName name="JOHNNY_5">ERR</definedName>
    <definedName name="JOHNNY_6" localSheetId="5">ERR</definedName>
    <definedName name="JOHNNY_6" localSheetId="4">ERR</definedName>
    <definedName name="JOHNNY_6" localSheetId="0">ERR</definedName>
    <definedName name="JOHNNY_6" localSheetId="1">ERR</definedName>
    <definedName name="JOHNNY_6" localSheetId="2">ERR</definedName>
    <definedName name="JOHNNY_6" localSheetId="6">ERR</definedName>
    <definedName name="JOHNNY_6" localSheetId="3">ERR</definedName>
    <definedName name="JOHNNY_6" localSheetId="7">ERR</definedName>
    <definedName name="JOHNNY_6">ERR</definedName>
    <definedName name="JOHNNY_7" localSheetId="5">ERR</definedName>
    <definedName name="JOHNNY_7" localSheetId="4">ERR</definedName>
    <definedName name="JOHNNY_7" localSheetId="0">ERR</definedName>
    <definedName name="JOHNNY_7" localSheetId="1">ERR</definedName>
    <definedName name="JOHNNY_7" localSheetId="2">ERR</definedName>
    <definedName name="JOHNNY_7" localSheetId="6">ERR</definedName>
    <definedName name="JOHNNY_7" localSheetId="3">ERR</definedName>
    <definedName name="JOHNNY_7" localSheetId="7">ERR</definedName>
    <definedName name="JOHNNY_7">ERR</definedName>
    <definedName name="JOHNNY_8" localSheetId="5">ERR</definedName>
    <definedName name="JOHNNY_8" localSheetId="4">ERR</definedName>
    <definedName name="JOHNNY_8" localSheetId="0">ERR</definedName>
    <definedName name="JOHNNY_8" localSheetId="1">ERR</definedName>
    <definedName name="JOHNNY_8" localSheetId="2">ERR</definedName>
    <definedName name="JOHNNY_8" localSheetId="6">ERR</definedName>
    <definedName name="JOHNNY_8" localSheetId="3">ERR</definedName>
    <definedName name="JOHNNY_8" localSheetId="7">ERR</definedName>
    <definedName name="JOHNNY_8">ERR</definedName>
    <definedName name="JOHNNY_9" localSheetId="5">ERR</definedName>
    <definedName name="JOHNNY_9" localSheetId="4">ERR</definedName>
    <definedName name="JOHNNY_9" localSheetId="0">ERR</definedName>
    <definedName name="JOHNNY_9" localSheetId="1">ERR</definedName>
    <definedName name="JOHNNY_9" localSheetId="2">ERR</definedName>
    <definedName name="JOHNNY_9" localSheetId="6">ERR</definedName>
    <definedName name="JOHNNY_9" localSheetId="3">ERR</definedName>
    <definedName name="JOHNNY_9" localSheetId="7">ERR</definedName>
    <definedName name="JOHNNY_9">ERR</definedName>
    <definedName name="kl" localSheetId="5">[0]!ERR</definedName>
    <definedName name="kl" localSheetId="4">[0]!ERR</definedName>
    <definedName name="kl" localSheetId="0">[0]!ERR</definedName>
    <definedName name="kl" localSheetId="1">[0]!ERR</definedName>
    <definedName name="kl" localSheetId="2">[0]!ERR</definedName>
    <definedName name="kl" localSheetId="6">[0]!ERR</definedName>
    <definedName name="kl" localSheetId="3">[0]!ERR</definedName>
    <definedName name="kl" localSheetId="7">[0]!ERR</definedName>
    <definedName name="kl">[0]!ERR</definedName>
    <definedName name="L" localSheetId="5">#REF!</definedName>
    <definedName name="L" localSheetId="0">#REF!</definedName>
    <definedName name="L" localSheetId="1">#REF!</definedName>
    <definedName name="L" localSheetId="2">#REF!</definedName>
    <definedName name="L" localSheetId="6">#REF!</definedName>
    <definedName name="L" localSheetId="3">#REF!</definedName>
    <definedName name="L" localSheetId="7">#REF!</definedName>
    <definedName name="L">#REF!</definedName>
    <definedName name="liq" localSheetId="5">[0]!ERR</definedName>
    <definedName name="liq" localSheetId="4">[0]!ERR</definedName>
    <definedName name="liq" localSheetId="0">[0]!ERR</definedName>
    <definedName name="liq" localSheetId="1">[0]!ERR</definedName>
    <definedName name="liq" localSheetId="2">[0]!ERR</definedName>
    <definedName name="liq" localSheetId="6">[0]!ERR</definedName>
    <definedName name="liq" localSheetId="3">[0]!ERR</definedName>
    <definedName name="liq" localSheetId="7">[0]!ERR</definedName>
    <definedName name="liq">[0]!ERR</definedName>
    <definedName name="LL" localSheetId="5">[0]!ERR</definedName>
    <definedName name="LL" localSheetId="4">[0]!ERR</definedName>
    <definedName name="LL" localSheetId="0">[0]!ERR</definedName>
    <definedName name="LL" localSheetId="1">[0]!ERR</definedName>
    <definedName name="LL" localSheetId="2">[0]!ERR</definedName>
    <definedName name="LL" localSheetId="6">[0]!ERR</definedName>
    <definedName name="LL" localSheetId="3">[0]!ERR</definedName>
    <definedName name="LL" localSheetId="7">[0]!ERR</definedName>
    <definedName name="LL">[0]!ERR</definedName>
    <definedName name="LOGO" localSheetId="5">[0]!ERR</definedName>
    <definedName name="LOGO" localSheetId="4">[0]!ERR</definedName>
    <definedName name="LOGO" localSheetId="0">[0]!ERR</definedName>
    <definedName name="LOGO" localSheetId="1">[0]!ERR</definedName>
    <definedName name="LOGO" localSheetId="2">[0]!ERR</definedName>
    <definedName name="LOGO" localSheetId="6">[0]!ERR</definedName>
    <definedName name="LOGO" localSheetId="3">[0]!ERR</definedName>
    <definedName name="LOGO" localSheetId="7">[0]!ERR</definedName>
    <definedName name="LOGO">[0]!ERR</definedName>
    <definedName name="LOGO_10" localSheetId="5">ERR</definedName>
    <definedName name="LOGO_10" localSheetId="4">ERR</definedName>
    <definedName name="LOGO_10" localSheetId="0">ERR</definedName>
    <definedName name="LOGO_10" localSheetId="1">ERR</definedName>
    <definedName name="LOGO_10" localSheetId="2">ERR</definedName>
    <definedName name="LOGO_10" localSheetId="6">ERR</definedName>
    <definedName name="LOGO_10" localSheetId="3">ERR</definedName>
    <definedName name="LOGO_10" localSheetId="7">ERR</definedName>
    <definedName name="LOGO_10">ERR</definedName>
    <definedName name="LOGO_3" localSheetId="5">ERR</definedName>
    <definedName name="LOGO_3" localSheetId="4">ERR</definedName>
    <definedName name="LOGO_3" localSheetId="0">ERR</definedName>
    <definedName name="LOGO_3" localSheetId="1">ERR</definedName>
    <definedName name="LOGO_3" localSheetId="2">ERR</definedName>
    <definedName name="LOGO_3" localSheetId="6">ERR</definedName>
    <definedName name="LOGO_3" localSheetId="3">ERR</definedName>
    <definedName name="LOGO_3" localSheetId="7">ERR</definedName>
    <definedName name="LOGO_3">ERR</definedName>
    <definedName name="LOGO_4" localSheetId="5">ERR</definedName>
    <definedName name="LOGO_4" localSheetId="4">ERR</definedName>
    <definedName name="LOGO_4" localSheetId="0">ERR</definedName>
    <definedName name="LOGO_4" localSheetId="1">ERR</definedName>
    <definedName name="LOGO_4" localSheetId="2">ERR</definedName>
    <definedName name="LOGO_4" localSheetId="6">ERR</definedName>
    <definedName name="LOGO_4" localSheetId="3">ERR</definedName>
    <definedName name="LOGO_4" localSheetId="7">ERR</definedName>
    <definedName name="LOGO_4">ERR</definedName>
    <definedName name="LOGO_5" localSheetId="5">ERR</definedName>
    <definedName name="LOGO_5" localSheetId="4">ERR</definedName>
    <definedName name="LOGO_5" localSheetId="0">ERR</definedName>
    <definedName name="LOGO_5" localSheetId="1">ERR</definedName>
    <definedName name="LOGO_5" localSheetId="2">ERR</definedName>
    <definedName name="LOGO_5" localSheetId="6">ERR</definedName>
    <definedName name="LOGO_5" localSheetId="3">ERR</definedName>
    <definedName name="LOGO_5" localSheetId="7">ERR</definedName>
    <definedName name="LOGO_5">ERR</definedName>
    <definedName name="LOGO_6" localSheetId="5">ERR</definedName>
    <definedName name="LOGO_6" localSheetId="4">ERR</definedName>
    <definedName name="LOGO_6" localSheetId="0">ERR</definedName>
    <definedName name="LOGO_6" localSheetId="1">ERR</definedName>
    <definedName name="LOGO_6" localSheetId="2">ERR</definedName>
    <definedName name="LOGO_6" localSheetId="6">ERR</definedName>
    <definedName name="LOGO_6" localSheetId="3">ERR</definedName>
    <definedName name="LOGO_6" localSheetId="7">ERR</definedName>
    <definedName name="LOGO_6">ERR</definedName>
    <definedName name="LOGO_7" localSheetId="5">ERR</definedName>
    <definedName name="LOGO_7" localSheetId="4">ERR</definedName>
    <definedName name="LOGO_7" localSheetId="0">ERR</definedName>
    <definedName name="LOGO_7" localSheetId="1">ERR</definedName>
    <definedName name="LOGO_7" localSheetId="2">ERR</definedName>
    <definedName name="LOGO_7" localSheetId="6">ERR</definedName>
    <definedName name="LOGO_7" localSheetId="3">ERR</definedName>
    <definedName name="LOGO_7" localSheetId="7">ERR</definedName>
    <definedName name="LOGO_7">ERR</definedName>
    <definedName name="LOGO_8" localSheetId="5">ERR</definedName>
    <definedName name="LOGO_8" localSheetId="4">ERR</definedName>
    <definedName name="LOGO_8" localSheetId="0">ERR</definedName>
    <definedName name="LOGO_8" localSheetId="1">ERR</definedName>
    <definedName name="LOGO_8" localSheetId="2">ERR</definedName>
    <definedName name="LOGO_8" localSheetId="6">ERR</definedName>
    <definedName name="LOGO_8" localSheetId="3">ERR</definedName>
    <definedName name="LOGO_8" localSheetId="7">ERR</definedName>
    <definedName name="LOGO_8">ERR</definedName>
    <definedName name="LOGO_9" localSheetId="5">ERR</definedName>
    <definedName name="LOGO_9" localSheetId="4">ERR</definedName>
    <definedName name="LOGO_9" localSheetId="0">ERR</definedName>
    <definedName name="LOGO_9" localSheetId="1">ERR</definedName>
    <definedName name="LOGO_9" localSheetId="2">ERR</definedName>
    <definedName name="LOGO_9" localSheetId="6">ERR</definedName>
    <definedName name="LOGO_9" localSheetId="3">ERR</definedName>
    <definedName name="LOGO_9" localSheetId="7">ERR</definedName>
    <definedName name="LOGO_9">ERR</definedName>
    <definedName name="mortero" localSheetId="5">[0]!ERR</definedName>
    <definedName name="mortero" localSheetId="4">[0]!ERR</definedName>
    <definedName name="mortero" localSheetId="0">[0]!ERR</definedName>
    <definedName name="mortero" localSheetId="1">[0]!ERR</definedName>
    <definedName name="mortero" localSheetId="2">[0]!ERR</definedName>
    <definedName name="mortero" localSheetId="6">[0]!ERR</definedName>
    <definedName name="mortero" localSheetId="3">[0]!ERR</definedName>
    <definedName name="mortero" localSheetId="7">[0]!ERR</definedName>
    <definedName name="mortero">[0]!ERR</definedName>
    <definedName name="NO" localSheetId="5">[0]!ERR</definedName>
    <definedName name="NO" localSheetId="4">[0]!ERR</definedName>
    <definedName name="NO" localSheetId="0">[0]!ERR</definedName>
    <definedName name="NO" localSheetId="1">[0]!ERR</definedName>
    <definedName name="NO" localSheetId="2">[0]!ERR</definedName>
    <definedName name="NO" localSheetId="6">[0]!ERR</definedName>
    <definedName name="NO" localSheetId="3">[0]!ERR</definedName>
    <definedName name="NO" localSheetId="7">[0]!ERR</definedName>
    <definedName name="NO">[0]!ERR</definedName>
    <definedName name="NO_10" localSheetId="5">ERR</definedName>
    <definedName name="NO_10" localSheetId="4">ERR</definedName>
    <definedName name="NO_10" localSheetId="0">ERR</definedName>
    <definedName name="NO_10" localSheetId="1">ERR</definedName>
    <definedName name="NO_10" localSheetId="2">ERR</definedName>
    <definedName name="NO_10" localSheetId="6">ERR</definedName>
    <definedName name="NO_10" localSheetId="3">ERR</definedName>
    <definedName name="NO_10" localSheetId="7">ERR</definedName>
    <definedName name="NO_10">ERR</definedName>
    <definedName name="NO_3" localSheetId="5">ERR</definedName>
    <definedName name="NO_3" localSheetId="4">ERR</definedName>
    <definedName name="NO_3" localSheetId="0">ERR</definedName>
    <definedName name="NO_3" localSheetId="1">ERR</definedName>
    <definedName name="NO_3" localSheetId="2">ERR</definedName>
    <definedName name="NO_3" localSheetId="6">ERR</definedName>
    <definedName name="NO_3" localSheetId="3">ERR</definedName>
    <definedName name="NO_3" localSheetId="7">ERR</definedName>
    <definedName name="NO_3">ERR</definedName>
    <definedName name="NO_4" localSheetId="5">ERR</definedName>
    <definedName name="NO_4" localSheetId="4">ERR</definedName>
    <definedName name="NO_4" localSheetId="0">ERR</definedName>
    <definedName name="NO_4" localSheetId="1">ERR</definedName>
    <definedName name="NO_4" localSheetId="2">ERR</definedName>
    <definedName name="NO_4" localSheetId="6">ERR</definedName>
    <definedName name="NO_4" localSheetId="3">ERR</definedName>
    <definedName name="NO_4" localSheetId="7">ERR</definedName>
    <definedName name="NO_4">ERR</definedName>
    <definedName name="NO_5" localSheetId="5">ERR</definedName>
    <definedName name="NO_5" localSheetId="4">ERR</definedName>
    <definedName name="NO_5" localSheetId="0">ERR</definedName>
    <definedName name="NO_5" localSheetId="1">ERR</definedName>
    <definedName name="NO_5" localSheetId="2">ERR</definedName>
    <definedName name="NO_5" localSheetId="6">ERR</definedName>
    <definedName name="NO_5" localSheetId="3">ERR</definedName>
    <definedName name="NO_5" localSheetId="7">ERR</definedName>
    <definedName name="NO_5">ERR</definedName>
    <definedName name="NO_6" localSheetId="5">ERR</definedName>
    <definedName name="NO_6" localSheetId="4">ERR</definedName>
    <definedName name="NO_6" localSheetId="0">ERR</definedName>
    <definedName name="NO_6" localSheetId="1">ERR</definedName>
    <definedName name="NO_6" localSheetId="2">ERR</definedName>
    <definedName name="NO_6" localSheetId="6">ERR</definedName>
    <definedName name="NO_6" localSheetId="3">ERR</definedName>
    <definedName name="NO_6" localSheetId="7">ERR</definedName>
    <definedName name="NO_6">ERR</definedName>
    <definedName name="NO_7" localSheetId="5">ERR</definedName>
    <definedName name="NO_7" localSheetId="4">ERR</definedName>
    <definedName name="NO_7" localSheetId="0">ERR</definedName>
    <definedName name="NO_7" localSheetId="1">ERR</definedName>
    <definedName name="NO_7" localSheetId="2">ERR</definedName>
    <definedName name="NO_7" localSheetId="6">ERR</definedName>
    <definedName name="NO_7" localSheetId="3">ERR</definedName>
    <definedName name="NO_7" localSheetId="7">ERR</definedName>
    <definedName name="NO_7">ERR</definedName>
    <definedName name="NO_8" localSheetId="5">ERR</definedName>
    <definedName name="NO_8" localSheetId="4">ERR</definedName>
    <definedName name="NO_8" localSheetId="0">ERR</definedName>
    <definedName name="NO_8" localSheetId="1">ERR</definedName>
    <definedName name="NO_8" localSheetId="2">ERR</definedName>
    <definedName name="NO_8" localSheetId="6">ERR</definedName>
    <definedName name="NO_8" localSheetId="3">ERR</definedName>
    <definedName name="NO_8" localSheetId="7">ERR</definedName>
    <definedName name="NO_8">ERR</definedName>
    <definedName name="NO_9" localSheetId="5">ERR</definedName>
    <definedName name="NO_9" localSheetId="4">ERR</definedName>
    <definedName name="NO_9" localSheetId="0">ERR</definedName>
    <definedName name="NO_9" localSheetId="1">ERR</definedName>
    <definedName name="NO_9" localSheetId="2">ERR</definedName>
    <definedName name="NO_9" localSheetId="6">ERR</definedName>
    <definedName name="NO_9" localSheetId="3">ERR</definedName>
    <definedName name="NO_9" localSheetId="7">ERR</definedName>
    <definedName name="NO_9">ERR</definedName>
    <definedName name="Ñ" localSheetId="5">[0]!ERR</definedName>
    <definedName name="Ñ" localSheetId="4">[0]!ERR</definedName>
    <definedName name="Ñ" localSheetId="0">[0]!ERR</definedName>
    <definedName name="Ñ" localSheetId="1">[0]!ERR</definedName>
    <definedName name="Ñ" localSheetId="2">[0]!ERR</definedName>
    <definedName name="Ñ" localSheetId="6">[0]!ERR</definedName>
    <definedName name="Ñ" localSheetId="3">[0]!ERR</definedName>
    <definedName name="Ñ" localSheetId="7">[0]!ERR</definedName>
    <definedName name="Ñ">[0]!ERR</definedName>
    <definedName name="ÑÑ" localSheetId="5">[0]!ERR</definedName>
    <definedName name="ÑÑ" localSheetId="4">[0]!ERR</definedName>
    <definedName name="ÑÑ" localSheetId="0">[0]!ERR</definedName>
    <definedName name="ÑÑ" localSheetId="1">[0]!ERR</definedName>
    <definedName name="ÑÑ" localSheetId="2">[0]!ERR</definedName>
    <definedName name="ÑÑ" localSheetId="6">[0]!ERR</definedName>
    <definedName name="ÑÑ" localSheetId="3">[0]!ERR</definedName>
    <definedName name="ÑÑ" localSheetId="7">[0]!ERR</definedName>
    <definedName name="ÑÑ">[0]!ERR</definedName>
    <definedName name="P" localSheetId="5">[0]!ERR</definedName>
    <definedName name="P" localSheetId="4">[0]!ERR</definedName>
    <definedName name="P" localSheetId="0">[0]!ERR</definedName>
    <definedName name="P" localSheetId="1">[0]!ERR</definedName>
    <definedName name="P" localSheetId="2">[0]!ERR</definedName>
    <definedName name="P" localSheetId="6">[0]!ERR</definedName>
    <definedName name="P" localSheetId="3">[0]!ERR</definedName>
    <definedName name="P" localSheetId="7">[0]!ERR</definedName>
    <definedName name="P">[0]!ERR</definedName>
    <definedName name="PAROUE_CENTENARIO_MUNICIPIO_DE_TAURAMENA" localSheetId="5">#REF!</definedName>
    <definedName name="PAROUE_CENTENARIO_MUNICIPIO_DE_TAURAMENA" localSheetId="0">#REF!</definedName>
    <definedName name="PAROUE_CENTENARIO_MUNICIPIO_DE_TAURAMENA" localSheetId="1">#REF!</definedName>
    <definedName name="PAROUE_CENTENARIO_MUNICIPIO_DE_TAURAMENA" localSheetId="2">#REF!</definedName>
    <definedName name="PAROUE_CENTENARIO_MUNICIPIO_DE_TAURAMENA" localSheetId="6">#REF!</definedName>
    <definedName name="PAROUE_CENTENARIO_MUNICIPIO_DE_TAURAMENA" localSheetId="3">#REF!</definedName>
    <definedName name="PAROUE_CENTENARIO_MUNICIPIO_DE_TAURAMENA" localSheetId="7">#REF!</definedName>
    <definedName name="PAROUE_CENTENARIO_MUNICIPIO_DE_TAURAMENA">#REF!</definedName>
    <definedName name="PAUL" localSheetId="5">[0]!ERR</definedName>
    <definedName name="PAUL" localSheetId="4">[0]!ERR</definedName>
    <definedName name="PAUL" localSheetId="0">[0]!ERR</definedName>
    <definedName name="PAUL" localSheetId="1">[0]!ERR</definedName>
    <definedName name="PAUL" localSheetId="2">[0]!ERR</definedName>
    <definedName name="PAUL" localSheetId="6">[0]!ERR</definedName>
    <definedName name="PAUL" localSheetId="3">[0]!ERR</definedName>
    <definedName name="PAUL" localSheetId="7">[0]!ERR</definedName>
    <definedName name="PAUL">[0]!ERR</definedName>
    <definedName name="PERRO" localSheetId="5">[0]!ERR</definedName>
    <definedName name="PERRO" localSheetId="4">[0]!ERR</definedName>
    <definedName name="PERRO" localSheetId="0">[0]!ERR</definedName>
    <definedName name="PERRO" localSheetId="1">[0]!ERR</definedName>
    <definedName name="PERRO" localSheetId="2">[0]!ERR</definedName>
    <definedName name="PERRO" localSheetId="6">[0]!ERR</definedName>
    <definedName name="PERRO" localSheetId="3">[0]!ERR</definedName>
    <definedName name="PERRO" localSheetId="7">[0]!ERR</definedName>
    <definedName name="PERRO">[0]!ERR</definedName>
    <definedName name="pintura" localSheetId="5">[0]!ERR</definedName>
    <definedName name="pintura" localSheetId="4">[0]!ERR</definedName>
    <definedName name="pintura" localSheetId="0">[0]!ERR</definedName>
    <definedName name="pintura" localSheetId="1">[0]!ERR</definedName>
    <definedName name="pintura" localSheetId="2">[0]!ERR</definedName>
    <definedName name="pintura" localSheetId="6">[0]!ERR</definedName>
    <definedName name="pintura" localSheetId="3">[0]!ERR</definedName>
    <definedName name="pintura" localSheetId="7">[0]!ERR</definedName>
    <definedName name="pintura">[0]!ERR</definedName>
    <definedName name="PR" localSheetId="5">'[2]FICHA EBI 1 de 6 '!$A$14</definedName>
    <definedName name="PR" localSheetId="0">'[2]FICHA EBI 1 de 6 '!$A$14</definedName>
    <definedName name="PR" localSheetId="6">'[2]FICHA EBI 1 de 6 '!$A$14</definedName>
    <definedName name="PR" localSheetId="7">'[2]FICHA EBI 1 de 6 '!$A$14</definedName>
    <definedName name="PR">'[3]FICHA EBI 1 de 6 '!$A$14</definedName>
    <definedName name="programainv" localSheetId="5">[0]!ERR</definedName>
    <definedName name="programainv" localSheetId="4">[0]!ERR</definedName>
    <definedName name="programainv" localSheetId="0">[0]!ERR</definedName>
    <definedName name="programainv" localSheetId="1">[0]!ERR</definedName>
    <definedName name="programainv" localSheetId="2">[0]!ERR</definedName>
    <definedName name="programainv" localSheetId="6">[0]!ERR</definedName>
    <definedName name="programainv" localSheetId="3">[0]!ERR</definedName>
    <definedName name="programainv" localSheetId="7">[0]!ERR</definedName>
    <definedName name="programainv">[0]!ERR</definedName>
    <definedName name="programainv_10" localSheetId="5">ERR</definedName>
    <definedName name="programainv_10" localSheetId="4">ERR</definedName>
    <definedName name="programainv_10" localSheetId="0">ERR</definedName>
    <definedName name="programainv_10" localSheetId="1">ERR</definedName>
    <definedName name="programainv_10" localSheetId="2">ERR</definedName>
    <definedName name="programainv_10" localSheetId="6">ERR</definedName>
    <definedName name="programainv_10" localSheetId="3">ERR</definedName>
    <definedName name="programainv_10" localSheetId="7">ERR</definedName>
    <definedName name="programainv_10">ERR</definedName>
    <definedName name="programainv_3" localSheetId="5">ERR</definedName>
    <definedName name="programainv_3" localSheetId="4">ERR</definedName>
    <definedName name="programainv_3" localSheetId="0">ERR</definedName>
    <definedName name="programainv_3" localSheetId="1">ERR</definedName>
    <definedName name="programainv_3" localSheetId="2">ERR</definedName>
    <definedName name="programainv_3" localSheetId="6">ERR</definedName>
    <definedName name="programainv_3" localSheetId="3">ERR</definedName>
    <definedName name="programainv_3" localSheetId="7">ERR</definedName>
    <definedName name="programainv_3">ERR</definedName>
    <definedName name="programainv_4" localSheetId="5">ERR</definedName>
    <definedName name="programainv_4" localSheetId="4">ERR</definedName>
    <definedName name="programainv_4" localSheetId="0">ERR</definedName>
    <definedName name="programainv_4" localSheetId="1">ERR</definedName>
    <definedName name="programainv_4" localSheetId="2">ERR</definedName>
    <definedName name="programainv_4" localSheetId="6">ERR</definedName>
    <definedName name="programainv_4" localSheetId="3">ERR</definedName>
    <definedName name="programainv_4" localSheetId="7">ERR</definedName>
    <definedName name="programainv_4">ERR</definedName>
    <definedName name="programainv_5" localSheetId="5">ERR</definedName>
    <definedName name="programainv_5" localSheetId="4">ERR</definedName>
    <definedName name="programainv_5" localSheetId="0">ERR</definedName>
    <definedName name="programainv_5" localSheetId="1">ERR</definedName>
    <definedName name="programainv_5" localSheetId="2">ERR</definedName>
    <definedName name="programainv_5" localSheetId="6">ERR</definedName>
    <definedName name="programainv_5" localSheetId="3">ERR</definedName>
    <definedName name="programainv_5" localSheetId="7">ERR</definedName>
    <definedName name="programainv_5">ERR</definedName>
    <definedName name="programainv_6" localSheetId="5">ERR</definedName>
    <definedName name="programainv_6" localSheetId="4">ERR</definedName>
    <definedName name="programainv_6" localSheetId="0">ERR</definedName>
    <definedName name="programainv_6" localSheetId="1">ERR</definedName>
    <definedName name="programainv_6" localSheetId="2">ERR</definedName>
    <definedName name="programainv_6" localSheetId="6">ERR</definedName>
    <definedName name="programainv_6" localSheetId="3">ERR</definedName>
    <definedName name="programainv_6" localSheetId="7">ERR</definedName>
    <definedName name="programainv_6">ERR</definedName>
    <definedName name="programainv_7" localSheetId="5">ERR</definedName>
    <definedName name="programainv_7" localSheetId="4">ERR</definedName>
    <definedName name="programainv_7" localSheetId="0">ERR</definedName>
    <definedName name="programainv_7" localSheetId="1">ERR</definedName>
    <definedName name="programainv_7" localSheetId="2">ERR</definedName>
    <definedName name="programainv_7" localSheetId="6">ERR</definedName>
    <definedName name="programainv_7" localSheetId="3">ERR</definedName>
    <definedName name="programainv_7" localSheetId="7">ERR</definedName>
    <definedName name="programainv_7">ERR</definedName>
    <definedName name="programainv_8" localSheetId="5">ERR</definedName>
    <definedName name="programainv_8" localSheetId="4">ERR</definedName>
    <definedName name="programainv_8" localSheetId="0">ERR</definedName>
    <definedName name="programainv_8" localSheetId="1">ERR</definedName>
    <definedName name="programainv_8" localSheetId="2">ERR</definedName>
    <definedName name="programainv_8" localSheetId="6">ERR</definedName>
    <definedName name="programainv_8" localSheetId="3">ERR</definedName>
    <definedName name="programainv_8" localSheetId="7">ERR</definedName>
    <definedName name="programainv_8">ERR</definedName>
    <definedName name="programainv_9" localSheetId="5">ERR</definedName>
    <definedName name="programainv_9" localSheetId="4">ERR</definedName>
    <definedName name="programainv_9" localSheetId="0">ERR</definedName>
    <definedName name="programainv_9" localSheetId="1">ERR</definedName>
    <definedName name="programainv_9" localSheetId="2">ERR</definedName>
    <definedName name="programainv_9" localSheetId="6">ERR</definedName>
    <definedName name="programainv_9" localSheetId="3">ERR</definedName>
    <definedName name="programainv_9" localSheetId="7">ERR</definedName>
    <definedName name="programainv_9">ERR</definedName>
    <definedName name="QQ" localSheetId="5">[0]!ERR</definedName>
    <definedName name="QQ" localSheetId="4">[0]!ERR</definedName>
    <definedName name="QQ" localSheetId="0">[0]!ERR</definedName>
    <definedName name="QQ" localSheetId="1">[0]!ERR</definedName>
    <definedName name="QQ" localSheetId="2">[0]!ERR</definedName>
    <definedName name="QQ" localSheetId="6">[0]!ERR</definedName>
    <definedName name="QQ" localSheetId="3">[0]!ERR</definedName>
    <definedName name="QQ" localSheetId="7">[0]!ERR</definedName>
    <definedName name="QQ">[0]!ERR</definedName>
    <definedName name="REICIO" localSheetId="5">[0]!ERR</definedName>
    <definedName name="REICIO" localSheetId="4">[0]!ERR</definedName>
    <definedName name="REICIO" localSheetId="0">[0]!ERR</definedName>
    <definedName name="REICIO" localSheetId="1">[0]!ERR</definedName>
    <definedName name="REICIO" localSheetId="2">[0]!ERR</definedName>
    <definedName name="REICIO" localSheetId="6">[0]!ERR</definedName>
    <definedName name="REICIO" localSheetId="3">[0]!ERR</definedName>
    <definedName name="REICIO" localSheetId="7">[0]!ERR</definedName>
    <definedName name="REICIO">[0]!ERR</definedName>
    <definedName name="REICIO_10" localSheetId="5">ERR</definedName>
    <definedName name="REICIO_10" localSheetId="4">ERR</definedName>
    <definedName name="REICIO_10" localSheetId="0">ERR</definedName>
    <definedName name="REICIO_10" localSheetId="1">ERR</definedName>
    <definedName name="REICIO_10" localSheetId="2">ERR</definedName>
    <definedName name="REICIO_10" localSheetId="6">ERR</definedName>
    <definedName name="REICIO_10" localSheetId="3">ERR</definedName>
    <definedName name="REICIO_10" localSheetId="7">ERR</definedName>
    <definedName name="REICIO_10">ERR</definedName>
    <definedName name="REICIO_3" localSheetId="5">ERR</definedName>
    <definedName name="REICIO_3" localSheetId="4">ERR</definedName>
    <definedName name="REICIO_3" localSheetId="0">ERR</definedName>
    <definedName name="REICIO_3" localSheetId="1">ERR</definedName>
    <definedName name="REICIO_3" localSheetId="2">ERR</definedName>
    <definedName name="REICIO_3" localSheetId="6">ERR</definedName>
    <definedName name="REICIO_3" localSheetId="3">ERR</definedName>
    <definedName name="REICIO_3" localSheetId="7">ERR</definedName>
    <definedName name="REICIO_3">ERR</definedName>
    <definedName name="REICIO_4" localSheetId="5">ERR</definedName>
    <definedName name="REICIO_4" localSheetId="4">ERR</definedName>
    <definedName name="REICIO_4" localSheetId="0">ERR</definedName>
    <definedName name="REICIO_4" localSheetId="1">ERR</definedName>
    <definedName name="REICIO_4" localSheetId="2">ERR</definedName>
    <definedName name="REICIO_4" localSheetId="6">ERR</definedName>
    <definedName name="REICIO_4" localSheetId="3">ERR</definedName>
    <definedName name="REICIO_4" localSheetId="7">ERR</definedName>
    <definedName name="REICIO_4">ERR</definedName>
    <definedName name="REICIO_5" localSheetId="5">ERR</definedName>
    <definedName name="REICIO_5" localSheetId="4">ERR</definedName>
    <definedName name="REICIO_5" localSheetId="0">ERR</definedName>
    <definedName name="REICIO_5" localSheetId="1">ERR</definedName>
    <definedName name="REICIO_5" localSheetId="2">ERR</definedName>
    <definedName name="REICIO_5" localSheetId="6">ERR</definedName>
    <definedName name="REICIO_5" localSheetId="3">ERR</definedName>
    <definedName name="REICIO_5" localSheetId="7">ERR</definedName>
    <definedName name="REICIO_5">ERR</definedName>
    <definedName name="REICIO_6" localSheetId="5">ERR</definedName>
    <definedName name="REICIO_6" localSheetId="4">ERR</definedName>
    <definedName name="REICIO_6" localSheetId="0">ERR</definedName>
    <definedName name="REICIO_6" localSheetId="1">ERR</definedName>
    <definedName name="REICIO_6" localSheetId="2">ERR</definedName>
    <definedName name="REICIO_6" localSheetId="6">ERR</definedName>
    <definedName name="REICIO_6" localSheetId="3">ERR</definedName>
    <definedName name="REICIO_6" localSheetId="7">ERR</definedName>
    <definedName name="REICIO_6">ERR</definedName>
    <definedName name="REICIO_7" localSheetId="5">ERR</definedName>
    <definedName name="REICIO_7" localSheetId="4">ERR</definedName>
    <definedName name="REICIO_7" localSheetId="0">ERR</definedName>
    <definedName name="REICIO_7" localSheetId="1">ERR</definedName>
    <definedName name="REICIO_7" localSheetId="2">ERR</definedName>
    <definedName name="REICIO_7" localSheetId="6">ERR</definedName>
    <definedName name="REICIO_7" localSheetId="3">ERR</definedName>
    <definedName name="REICIO_7" localSheetId="7">ERR</definedName>
    <definedName name="REICIO_7">ERR</definedName>
    <definedName name="REICIO_8" localSheetId="5">ERR</definedName>
    <definedName name="REICIO_8" localSheetId="4">ERR</definedName>
    <definedName name="REICIO_8" localSheetId="0">ERR</definedName>
    <definedName name="REICIO_8" localSheetId="1">ERR</definedName>
    <definedName name="REICIO_8" localSheetId="2">ERR</definedName>
    <definedName name="REICIO_8" localSheetId="6">ERR</definedName>
    <definedName name="REICIO_8" localSheetId="3">ERR</definedName>
    <definedName name="REICIO_8" localSheetId="7">ERR</definedName>
    <definedName name="REICIO_8">ERR</definedName>
    <definedName name="REICIO_9" localSheetId="5">ERR</definedName>
    <definedName name="REICIO_9" localSheetId="4">ERR</definedName>
    <definedName name="REICIO_9" localSheetId="0">ERR</definedName>
    <definedName name="REICIO_9" localSheetId="1">ERR</definedName>
    <definedName name="REICIO_9" localSheetId="2">ERR</definedName>
    <definedName name="REICIO_9" localSheetId="6">ERR</definedName>
    <definedName name="REICIO_9" localSheetId="3">ERR</definedName>
    <definedName name="REICIO_9" localSheetId="7">ERR</definedName>
    <definedName name="REICIO_9">ERR</definedName>
    <definedName name="reinicio" localSheetId="5">[0]!ERR</definedName>
    <definedName name="reinicio" localSheetId="4">[0]!ERR</definedName>
    <definedName name="reinicio" localSheetId="0">[0]!ERR</definedName>
    <definedName name="reinicio" localSheetId="1">[0]!ERR</definedName>
    <definedName name="reinicio" localSheetId="2">[0]!ERR</definedName>
    <definedName name="reinicio" localSheetId="6">[0]!ERR</definedName>
    <definedName name="reinicio" localSheetId="3">[0]!ERR</definedName>
    <definedName name="reinicio" localSheetId="7">[0]!ERR</definedName>
    <definedName name="reinicio">[0]!ERR</definedName>
    <definedName name="reinicio_10" localSheetId="5">ERR</definedName>
    <definedName name="reinicio_10" localSheetId="4">ERR</definedName>
    <definedName name="reinicio_10" localSheetId="0">ERR</definedName>
    <definedName name="reinicio_10" localSheetId="1">ERR</definedName>
    <definedName name="reinicio_10" localSheetId="2">ERR</definedName>
    <definedName name="reinicio_10" localSheetId="6">ERR</definedName>
    <definedName name="reinicio_10" localSheetId="3">ERR</definedName>
    <definedName name="reinicio_10" localSheetId="7">ERR</definedName>
    <definedName name="reinicio_10">ERR</definedName>
    <definedName name="reinicio_3" localSheetId="5">ERR</definedName>
    <definedName name="reinicio_3" localSheetId="4">ERR</definedName>
    <definedName name="reinicio_3" localSheetId="0">ERR</definedName>
    <definedName name="reinicio_3" localSheetId="1">ERR</definedName>
    <definedName name="reinicio_3" localSheetId="2">ERR</definedName>
    <definedName name="reinicio_3" localSheetId="6">ERR</definedName>
    <definedName name="reinicio_3" localSheetId="3">ERR</definedName>
    <definedName name="reinicio_3" localSheetId="7">ERR</definedName>
    <definedName name="reinicio_3">ERR</definedName>
    <definedName name="reinicio_4" localSheetId="5">ERR</definedName>
    <definedName name="reinicio_4" localSheetId="4">ERR</definedName>
    <definedName name="reinicio_4" localSheetId="0">ERR</definedName>
    <definedName name="reinicio_4" localSheetId="1">ERR</definedName>
    <definedName name="reinicio_4" localSheetId="2">ERR</definedName>
    <definedName name="reinicio_4" localSheetId="6">ERR</definedName>
    <definedName name="reinicio_4" localSheetId="3">ERR</definedName>
    <definedName name="reinicio_4" localSheetId="7">ERR</definedName>
    <definedName name="reinicio_4">ERR</definedName>
    <definedName name="reinicio_5" localSheetId="5">ERR</definedName>
    <definedName name="reinicio_5" localSheetId="4">ERR</definedName>
    <definedName name="reinicio_5" localSheetId="0">ERR</definedName>
    <definedName name="reinicio_5" localSheetId="1">ERR</definedName>
    <definedName name="reinicio_5" localSheetId="2">ERR</definedName>
    <definedName name="reinicio_5" localSheetId="6">ERR</definedName>
    <definedName name="reinicio_5" localSheetId="3">ERR</definedName>
    <definedName name="reinicio_5" localSheetId="7">ERR</definedName>
    <definedName name="reinicio_5">ERR</definedName>
    <definedName name="reinicio_6" localSheetId="5">ERR</definedName>
    <definedName name="reinicio_6" localSheetId="4">ERR</definedName>
    <definedName name="reinicio_6" localSheetId="0">ERR</definedName>
    <definedName name="reinicio_6" localSheetId="1">ERR</definedName>
    <definedName name="reinicio_6" localSheetId="2">ERR</definedName>
    <definedName name="reinicio_6" localSheetId="6">ERR</definedName>
    <definedName name="reinicio_6" localSheetId="3">ERR</definedName>
    <definedName name="reinicio_6" localSheetId="7">ERR</definedName>
    <definedName name="reinicio_6">ERR</definedName>
    <definedName name="reinicio_7" localSheetId="5">ERR</definedName>
    <definedName name="reinicio_7" localSheetId="4">ERR</definedName>
    <definedName name="reinicio_7" localSheetId="0">ERR</definedName>
    <definedName name="reinicio_7" localSheetId="1">ERR</definedName>
    <definedName name="reinicio_7" localSheetId="2">ERR</definedName>
    <definedName name="reinicio_7" localSheetId="6">ERR</definedName>
    <definedName name="reinicio_7" localSheetId="3">ERR</definedName>
    <definedName name="reinicio_7" localSheetId="7">ERR</definedName>
    <definedName name="reinicio_7">ERR</definedName>
    <definedName name="reinicio_8" localSheetId="5">ERR</definedName>
    <definedName name="reinicio_8" localSheetId="4">ERR</definedName>
    <definedName name="reinicio_8" localSheetId="0">ERR</definedName>
    <definedName name="reinicio_8" localSheetId="1">ERR</definedName>
    <definedName name="reinicio_8" localSheetId="2">ERR</definedName>
    <definedName name="reinicio_8" localSheetId="6">ERR</definedName>
    <definedName name="reinicio_8" localSheetId="3">ERR</definedName>
    <definedName name="reinicio_8" localSheetId="7">ERR</definedName>
    <definedName name="reinicio_8">ERR</definedName>
    <definedName name="reinicio_9" localSheetId="5">ERR</definedName>
    <definedName name="reinicio_9" localSheetId="4">ERR</definedName>
    <definedName name="reinicio_9" localSheetId="0">ERR</definedName>
    <definedName name="reinicio_9" localSheetId="1">ERR</definedName>
    <definedName name="reinicio_9" localSheetId="2">ERR</definedName>
    <definedName name="reinicio_9" localSheetId="6">ERR</definedName>
    <definedName name="reinicio_9" localSheetId="3">ERR</definedName>
    <definedName name="reinicio_9" localSheetId="7">ERR</definedName>
    <definedName name="reinicio_9">ERR</definedName>
    <definedName name="RICARDO" localSheetId="5">#REF!,#REF!,#REF!,#REF!,#REF!,#REF!,#REF!,#REF!,#REF!</definedName>
    <definedName name="RICARDO" localSheetId="0">#REF!,#REF!,#REF!,#REF!,#REF!,#REF!,#REF!,#REF!,#REF!</definedName>
    <definedName name="RICARDO" localSheetId="1">#REF!,#REF!,#REF!,#REF!,#REF!,#REF!,#REF!,#REF!,#REF!</definedName>
    <definedName name="RICARDO" localSheetId="2">#REF!,#REF!,#REF!,#REF!,#REF!,#REF!,#REF!,#REF!,#REF!</definedName>
    <definedName name="RICARDO" localSheetId="6">#REF!,#REF!,#REF!,#REF!,#REF!,#REF!,#REF!,#REF!,#REF!</definedName>
    <definedName name="RICARDO" localSheetId="3">#REF!,#REF!,#REF!,#REF!,#REF!,#REF!,#REF!,#REF!,#REF!</definedName>
    <definedName name="RICARDO" localSheetId="7">#REF!,#REF!,#REF!,#REF!,#REF!,#REF!,#REF!,#REF!,#REF!</definedName>
    <definedName name="RICARDO">#REF!,#REF!,#REF!,#REF!,#REF!,#REF!,#REF!,#REF!,#REF!</definedName>
    <definedName name="rr" localSheetId="5">[0]!ERR</definedName>
    <definedName name="rr" localSheetId="4">[0]!ERR</definedName>
    <definedName name="rr" localSheetId="0">[0]!ERR</definedName>
    <definedName name="rr" localSheetId="1">[0]!ERR</definedName>
    <definedName name="rr" localSheetId="2">[0]!ERR</definedName>
    <definedName name="rr" localSheetId="6">[0]!ERR</definedName>
    <definedName name="rr" localSheetId="3">[0]!ERR</definedName>
    <definedName name="rr" localSheetId="7">[0]!ERR</definedName>
    <definedName name="rr">[0]!ERR</definedName>
    <definedName name="rr_10" localSheetId="5">ERR</definedName>
    <definedName name="rr_10" localSheetId="4">ERR</definedName>
    <definedName name="rr_10" localSheetId="0">ERR</definedName>
    <definedName name="rr_10" localSheetId="1">ERR</definedName>
    <definedName name="rr_10" localSheetId="2">ERR</definedName>
    <definedName name="rr_10" localSheetId="6">ERR</definedName>
    <definedName name="rr_10" localSheetId="3">ERR</definedName>
    <definedName name="rr_10" localSheetId="7">ERR</definedName>
    <definedName name="rr_10">ERR</definedName>
    <definedName name="rr_3" localSheetId="5">ERR</definedName>
    <definedName name="rr_3" localSheetId="4">ERR</definedName>
    <definedName name="rr_3" localSheetId="0">ERR</definedName>
    <definedName name="rr_3" localSheetId="1">ERR</definedName>
    <definedName name="rr_3" localSheetId="2">ERR</definedName>
    <definedName name="rr_3" localSheetId="6">ERR</definedName>
    <definedName name="rr_3" localSheetId="3">ERR</definedName>
    <definedName name="rr_3" localSheetId="7">ERR</definedName>
    <definedName name="rr_3">ERR</definedName>
    <definedName name="rr_4" localSheetId="5">ERR</definedName>
    <definedName name="rr_4" localSheetId="4">ERR</definedName>
    <definedName name="rr_4" localSheetId="0">ERR</definedName>
    <definedName name="rr_4" localSheetId="1">ERR</definedName>
    <definedName name="rr_4" localSheetId="2">ERR</definedName>
    <definedName name="rr_4" localSheetId="6">ERR</definedName>
    <definedName name="rr_4" localSheetId="3">ERR</definedName>
    <definedName name="rr_4" localSheetId="7">ERR</definedName>
    <definedName name="rr_4">ERR</definedName>
    <definedName name="rr_5" localSheetId="5">ERR</definedName>
    <definedName name="rr_5" localSheetId="4">ERR</definedName>
    <definedName name="rr_5" localSheetId="0">ERR</definedName>
    <definedName name="rr_5" localSheetId="1">ERR</definedName>
    <definedName name="rr_5" localSheetId="2">ERR</definedName>
    <definedName name="rr_5" localSheetId="6">ERR</definedName>
    <definedName name="rr_5" localSheetId="3">ERR</definedName>
    <definedName name="rr_5" localSheetId="7">ERR</definedName>
    <definedName name="rr_5">ERR</definedName>
    <definedName name="rr_6" localSheetId="5">ERR</definedName>
    <definedName name="rr_6" localSheetId="4">ERR</definedName>
    <definedName name="rr_6" localSheetId="0">ERR</definedName>
    <definedName name="rr_6" localSheetId="1">ERR</definedName>
    <definedName name="rr_6" localSheetId="2">ERR</definedName>
    <definedName name="rr_6" localSheetId="6">ERR</definedName>
    <definedName name="rr_6" localSheetId="3">ERR</definedName>
    <definedName name="rr_6" localSheetId="7">ERR</definedName>
    <definedName name="rr_6">ERR</definedName>
    <definedName name="rr_7" localSheetId="5">ERR</definedName>
    <definedName name="rr_7" localSheetId="4">ERR</definedName>
    <definedName name="rr_7" localSheetId="0">ERR</definedName>
    <definedName name="rr_7" localSheetId="1">ERR</definedName>
    <definedName name="rr_7" localSheetId="2">ERR</definedName>
    <definedName name="rr_7" localSheetId="6">ERR</definedName>
    <definedName name="rr_7" localSheetId="3">ERR</definedName>
    <definedName name="rr_7" localSheetId="7">ERR</definedName>
    <definedName name="rr_7">ERR</definedName>
    <definedName name="rr_8" localSheetId="5">ERR</definedName>
    <definedName name="rr_8" localSheetId="4">ERR</definedName>
    <definedName name="rr_8" localSheetId="0">ERR</definedName>
    <definedName name="rr_8" localSheetId="1">ERR</definedName>
    <definedName name="rr_8" localSheetId="2">ERR</definedName>
    <definedName name="rr_8" localSheetId="6">ERR</definedName>
    <definedName name="rr_8" localSheetId="3">ERR</definedName>
    <definedName name="rr_8" localSheetId="7">ERR</definedName>
    <definedName name="rr_8">ERR</definedName>
    <definedName name="rr_9" localSheetId="5">ERR</definedName>
    <definedName name="rr_9" localSheetId="4">ERR</definedName>
    <definedName name="rr_9" localSheetId="0">ERR</definedName>
    <definedName name="rr_9" localSheetId="1">ERR</definedName>
    <definedName name="rr_9" localSheetId="2">ERR</definedName>
    <definedName name="rr_9" localSheetId="6">ERR</definedName>
    <definedName name="rr_9" localSheetId="3">ERR</definedName>
    <definedName name="rr_9" localSheetId="7">ERR</definedName>
    <definedName name="rr_9">ERR</definedName>
    <definedName name="SERO" localSheetId="5">[0]!ERR</definedName>
    <definedName name="SERO" localSheetId="4">[0]!ERR</definedName>
    <definedName name="SERO" localSheetId="0">[0]!ERR</definedName>
    <definedName name="SERO" localSheetId="1">[0]!ERR</definedName>
    <definedName name="SERO" localSheetId="2">[0]!ERR</definedName>
    <definedName name="SERO" localSheetId="6">[0]!ERR</definedName>
    <definedName name="SERO" localSheetId="3">[0]!ERR</definedName>
    <definedName name="SERO" localSheetId="7">[0]!ERR</definedName>
    <definedName name="SERO">[0]!ERR</definedName>
    <definedName name="SERO_10" localSheetId="5">ERR</definedName>
    <definedName name="SERO_10" localSheetId="4">ERR</definedName>
    <definedName name="SERO_10" localSheetId="0">ERR</definedName>
    <definedName name="SERO_10" localSheetId="1">ERR</definedName>
    <definedName name="SERO_10" localSheetId="2">ERR</definedName>
    <definedName name="SERO_10" localSheetId="6">ERR</definedName>
    <definedName name="SERO_10" localSheetId="3">ERR</definedName>
    <definedName name="SERO_10" localSheetId="7">ERR</definedName>
    <definedName name="SERO_10">ERR</definedName>
    <definedName name="SERO_3" localSheetId="5">ERR</definedName>
    <definedName name="SERO_3" localSheetId="4">ERR</definedName>
    <definedName name="SERO_3" localSheetId="0">ERR</definedName>
    <definedName name="SERO_3" localSheetId="1">ERR</definedName>
    <definedName name="SERO_3" localSheetId="2">ERR</definedName>
    <definedName name="SERO_3" localSheetId="6">ERR</definedName>
    <definedName name="SERO_3" localSheetId="3">ERR</definedName>
    <definedName name="SERO_3" localSheetId="7">ERR</definedName>
    <definedName name="SERO_3">ERR</definedName>
    <definedName name="SERO_4" localSheetId="5">ERR</definedName>
    <definedName name="SERO_4" localSheetId="4">ERR</definedName>
    <definedName name="SERO_4" localSheetId="0">ERR</definedName>
    <definedName name="SERO_4" localSheetId="1">ERR</definedName>
    <definedName name="SERO_4" localSheetId="2">ERR</definedName>
    <definedName name="SERO_4" localSheetId="6">ERR</definedName>
    <definedName name="SERO_4" localSheetId="3">ERR</definedName>
    <definedName name="SERO_4" localSheetId="7">ERR</definedName>
    <definedName name="SERO_4">ERR</definedName>
    <definedName name="SERO_5" localSheetId="5">ERR</definedName>
    <definedName name="SERO_5" localSheetId="4">ERR</definedName>
    <definedName name="SERO_5" localSheetId="0">ERR</definedName>
    <definedName name="SERO_5" localSheetId="1">ERR</definedName>
    <definedName name="SERO_5" localSheetId="2">ERR</definedName>
    <definedName name="SERO_5" localSheetId="6">ERR</definedName>
    <definedName name="SERO_5" localSheetId="3">ERR</definedName>
    <definedName name="SERO_5" localSheetId="7">ERR</definedName>
    <definedName name="SERO_5">ERR</definedName>
    <definedName name="SERO_6" localSheetId="5">ERR</definedName>
    <definedName name="SERO_6" localSheetId="4">ERR</definedName>
    <definedName name="SERO_6" localSheetId="0">ERR</definedName>
    <definedName name="SERO_6" localSheetId="1">ERR</definedName>
    <definedName name="SERO_6" localSheetId="2">ERR</definedName>
    <definedName name="SERO_6" localSheetId="6">ERR</definedName>
    <definedName name="SERO_6" localSheetId="3">ERR</definedName>
    <definedName name="SERO_6" localSheetId="7">ERR</definedName>
    <definedName name="SERO_6">ERR</definedName>
    <definedName name="SERO_7" localSheetId="5">ERR</definedName>
    <definedName name="SERO_7" localSheetId="4">ERR</definedName>
    <definedName name="SERO_7" localSheetId="0">ERR</definedName>
    <definedName name="SERO_7" localSheetId="1">ERR</definedName>
    <definedName name="SERO_7" localSheetId="2">ERR</definedName>
    <definedName name="SERO_7" localSheetId="6">ERR</definedName>
    <definedName name="SERO_7" localSheetId="3">ERR</definedName>
    <definedName name="SERO_7" localSheetId="7">ERR</definedName>
    <definedName name="SERO_7">ERR</definedName>
    <definedName name="SERO_8" localSheetId="5">ERR</definedName>
    <definedName name="SERO_8" localSheetId="4">ERR</definedName>
    <definedName name="SERO_8" localSheetId="0">ERR</definedName>
    <definedName name="SERO_8" localSheetId="1">ERR</definedName>
    <definedName name="SERO_8" localSheetId="2">ERR</definedName>
    <definedName name="SERO_8" localSheetId="6">ERR</definedName>
    <definedName name="SERO_8" localSheetId="3">ERR</definedName>
    <definedName name="SERO_8" localSheetId="7">ERR</definedName>
    <definedName name="SERO_8">ERR</definedName>
    <definedName name="SERO_9" localSheetId="5">ERR</definedName>
    <definedName name="SERO_9" localSheetId="4">ERR</definedName>
    <definedName name="SERO_9" localSheetId="0">ERR</definedName>
    <definedName name="SERO_9" localSheetId="1">ERR</definedName>
    <definedName name="SERO_9" localSheetId="2">ERR</definedName>
    <definedName name="SERO_9" localSheetId="6">ERR</definedName>
    <definedName name="SERO_9" localSheetId="3">ERR</definedName>
    <definedName name="SERO_9" localSheetId="7">ERR</definedName>
    <definedName name="SERO_9">ERR</definedName>
    <definedName name="SI" localSheetId="5">[0]!ERR</definedName>
    <definedName name="SI" localSheetId="4">[0]!ERR</definedName>
    <definedName name="SI" localSheetId="0">[0]!ERR</definedName>
    <definedName name="SI" localSheetId="1">[0]!ERR</definedName>
    <definedName name="SI" localSheetId="2">[0]!ERR</definedName>
    <definedName name="SI" localSheetId="6">[0]!ERR</definedName>
    <definedName name="SI" localSheetId="3">[0]!ERR</definedName>
    <definedName name="SI" localSheetId="7">[0]!ERR</definedName>
    <definedName name="SI">[0]!ERR</definedName>
    <definedName name="SI_10" localSheetId="5">ERR</definedName>
    <definedName name="SI_10" localSheetId="4">ERR</definedName>
    <definedName name="SI_10" localSheetId="0">ERR</definedName>
    <definedName name="SI_10" localSheetId="1">ERR</definedName>
    <definedName name="SI_10" localSheetId="2">ERR</definedName>
    <definedName name="SI_10" localSheetId="6">ERR</definedName>
    <definedName name="SI_10" localSheetId="3">ERR</definedName>
    <definedName name="SI_10" localSheetId="7">ERR</definedName>
    <definedName name="SI_10">ERR</definedName>
    <definedName name="SI_3" localSheetId="5">ERR</definedName>
    <definedName name="SI_3" localSheetId="4">ERR</definedName>
    <definedName name="SI_3" localSheetId="0">ERR</definedName>
    <definedName name="SI_3" localSheetId="1">ERR</definedName>
    <definedName name="SI_3" localSheetId="2">ERR</definedName>
    <definedName name="SI_3" localSheetId="6">ERR</definedName>
    <definedName name="SI_3" localSheetId="3">ERR</definedName>
    <definedName name="SI_3" localSheetId="7">ERR</definedName>
    <definedName name="SI_3">ERR</definedName>
    <definedName name="SI_4" localSheetId="5">ERR</definedName>
    <definedName name="SI_4" localSheetId="4">ERR</definedName>
    <definedName name="SI_4" localSheetId="0">ERR</definedName>
    <definedName name="SI_4" localSheetId="1">ERR</definedName>
    <definedName name="SI_4" localSheetId="2">ERR</definedName>
    <definedName name="SI_4" localSheetId="6">ERR</definedName>
    <definedName name="SI_4" localSheetId="3">ERR</definedName>
    <definedName name="SI_4" localSheetId="7">ERR</definedName>
    <definedName name="SI_4">ERR</definedName>
    <definedName name="SI_5" localSheetId="5">ERR</definedName>
    <definedName name="SI_5" localSheetId="4">ERR</definedName>
    <definedName name="SI_5" localSheetId="0">ERR</definedName>
    <definedName name="SI_5" localSheetId="1">ERR</definedName>
    <definedName name="SI_5" localSheetId="2">ERR</definedName>
    <definedName name="SI_5" localSheetId="6">ERR</definedName>
    <definedName name="SI_5" localSheetId="3">ERR</definedName>
    <definedName name="SI_5" localSheetId="7">ERR</definedName>
    <definedName name="SI_5">ERR</definedName>
    <definedName name="SI_6" localSheetId="5">ERR</definedName>
    <definedName name="SI_6" localSheetId="4">ERR</definedName>
    <definedName name="SI_6" localSheetId="0">ERR</definedName>
    <definedName name="SI_6" localSheetId="1">ERR</definedName>
    <definedName name="SI_6" localSheetId="2">ERR</definedName>
    <definedName name="SI_6" localSheetId="6">ERR</definedName>
    <definedName name="SI_6" localSheetId="3">ERR</definedName>
    <definedName name="SI_6" localSheetId="7">ERR</definedName>
    <definedName name="SI_6">ERR</definedName>
    <definedName name="SI_7" localSheetId="5">ERR</definedName>
    <definedName name="SI_7" localSheetId="4">ERR</definedName>
    <definedName name="SI_7" localSheetId="0">ERR</definedName>
    <definedName name="SI_7" localSheetId="1">ERR</definedName>
    <definedName name="SI_7" localSheetId="2">ERR</definedName>
    <definedName name="SI_7" localSheetId="6">ERR</definedName>
    <definedName name="SI_7" localSheetId="3">ERR</definedName>
    <definedName name="SI_7" localSheetId="7">ERR</definedName>
    <definedName name="SI_7">ERR</definedName>
    <definedName name="SI_8" localSheetId="5">ERR</definedName>
    <definedName name="SI_8" localSheetId="4">ERR</definedName>
    <definedName name="SI_8" localSheetId="0">ERR</definedName>
    <definedName name="SI_8" localSheetId="1">ERR</definedName>
    <definedName name="SI_8" localSheetId="2">ERR</definedName>
    <definedName name="SI_8" localSheetId="6">ERR</definedName>
    <definedName name="SI_8" localSheetId="3">ERR</definedName>
    <definedName name="SI_8" localSheetId="7">ERR</definedName>
    <definedName name="SI_8">ERR</definedName>
    <definedName name="SI_9" localSheetId="5">ERR</definedName>
    <definedName name="SI_9" localSheetId="4">ERR</definedName>
    <definedName name="SI_9" localSheetId="0">ERR</definedName>
    <definedName name="SI_9" localSheetId="1">ERR</definedName>
    <definedName name="SI_9" localSheetId="2">ERR</definedName>
    <definedName name="SI_9" localSheetId="6">ERR</definedName>
    <definedName name="SI_9" localSheetId="3">ERR</definedName>
    <definedName name="SI_9" localSheetId="7">ERR</definedName>
    <definedName name="SI_9">ERR</definedName>
    <definedName name="SISISIS" localSheetId="5">[0]!ERR</definedName>
    <definedName name="SISISIS" localSheetId="4">[0]!ERR</definedName>
    <definedName name="SISISIS" localSheetId="0">[0]!ERR</definedName>
    <definedName name="SISISIS" localSheetId="1">[0]!ERR</definedName>
    <definedName name="SISISIS" localSheetId="2">[0]!ERR</definedName>
    <definedName name="SISISIS" localSheetId="6">[0]!ERR</definedName>
    <definedName name="SISISIS" localSheetId="3">[0]!ERR</definedName>
    <definedName name="SISISIS" localSheetId="7">[0]!ERR</definedName>
    <definedName name="SISISIS">[0]!ERR</definedName>
    <definedName name="SISISIS_10" localSheetId="5">ERR</definedName>
    <definedName name="SISISIS_10" localSheetId="4">ERR</definedName>
    <definedName name="SISISIS_10" localSheetId="0">ERR</definedName>
    <definedName name="SISISIS_10" localSheetId="1">ERR</definedName>
    <definedName name="SISISIS_10" localSheetId="2">ERR</definedName>
    <definedName name="SISISIS_10" localSheetId="6">ERR</definedName>
    <definedName name="SISISIS_10" localSheetId="3">ERR</definedName>
    <definedName name="SISISIS_10" localSheetId="7">ERR</definedName>
    <definedName name="SISISIS_10">ERR</definedName>
    <definedName name="SISISIS_3" localSheetId="5">ERR</definedName>
    <definedName name="SISISIS_3" localSheetId="4">ERR</definedName>
    <definedName name="SISISIS_3" localSheetId="0">ERR</definedName>
    <definedName name="SISISIS_3" localSheetId="1">ERR</definedName>
    <definedName name="SISISIS_3" localSheetId="2">ERR</definedName>
    <definedName name="SISISIS_3" localSheetId="6">ERR</definedName>
    <definedName name="SISISIS_3" localSheetId="3">ERR</definedName>
    <definedName name="SISISIS_3" localSheetId="7">ERR</definedName>
    <definedName name="SISISIS_3">ERR</definedName>
    <definedName name="SISISIS_4" localSheetId="5">ERR</definedName>
    <definedName name="SISISIS_4" localSheetId="4">ERR</definedName>
    <definedName name="SISISIS_4" localSheetId="0">ERR</definedName>
    <definedName name="SISISIS_4" localSheetId="1">ERR</definedName>
    <definedName name="SISISIS_4" localSheetId="2">ERR</definedName>
    <definedName name="SISISIS_4" localSheetId="6">ERR</definedName>
    <definedName name="SISISIS_4" localSheetId="3">ERR</definedName>
    <definedName name="SISISIS_4" localSheetId="7">ERR</definedName>
    <definedName name="SISISIS_4">ERR</definedName>
    <definedName name="SISISIS_5" localSheetId="5">ERR</definedName>
    <definedName name="SISISIS_5" localSheetId="4">ERR</definedName>
    <definedName name="SISISIS_5" localSheetId="0">ERR</definedName>
    <definedName name="SISISIS_5" localSheetId="1">ERR</definedName>
    <definedName name="SISISIS_5" localSheetId="2">ERR</definedName>
    <definedName name="SISISIS_5" localSheetId="6">ERR</definedName>
    <definedName name="SISISIS_5" localSheetId="3">ERR</definedName>
    <definedName name="SISISIS_5" localSheetId="7">ERR</definedName>
    <definedName name="SISISIS_5">ERR</definedName>
    <definedName name="SISISIS_6" localSheetId="5">ERR</definedName>
    <definedName name="SISISIS_6" localSheetId="4">ERR</definedName>
    <definedName name="SISISIS_6" localSheetId="0">ERR</definedName>
    <definedName name="SISISIS_6" localSheetId="1">ERR</definedName>
    <definedName name="SISISIS_6" localSheetId="2">ERR</definedName>
    <definedName name="SISISIS_6" localSheetId="6">ERR</definedName>
    <definedName name="SISISIS_6" localSheetId="3">ERR</definedName>
    <definedName name="SISISIS_6" localSheetId="7">ERR</definedName>
    <definedName name="SISISIS_6">ERR</definedName>
    <definedName name="SISISIS_7" localSheetId="5">ERR</definedName>
    <definedName name="SISISIS_7" localSheetId="4">ERR</definedName>
    <definedName name="SISISIS_7" localSheetId="0">ERR</definedName>
    <definedName name="SISISIS_7" localSheetId="1">ERR</definedName>
    <definedName name="SISISIS_7" localSheetId="2">ERR</definedName>
    <definedName name="SISISIS_7" localSheetId="6">ERR</definedName>
    <definedName name="SISISIS_7" localSheetId="3">ERR</definedName>
    <definedName name="SISISIS_7" localSheetId="7">ERR</definedName>
    <definedName name="SISISIS_7">ERR</definedName>
    <definedName name="SISISIS_8" localSheetId="5">ERR</definedName>
    <definedName name="SISISIS_8" localSheetId="4">ERR</definedName>
    <definedName name="SISISIS_8" localSheetId="0">ERR</definedName>
    <definedName name="SISISIS_8" localSheetId="1">ERR</definedName>
    <definedName name="SISISIS_8" localSheetId="2">ERR</definedName>
    <definedName name="SISISIS_8" localSheetId="6">ERR</definedName>
    <definedName name="SISISIS_8" localSheetId="3">ERR</definedName>
    <definedName name="SISISIS_8" localSheetId="7">ERR</definedName>
    <definedName name="SISISIS_8">ERR</definedName>
    <definedName name="SISISIS_9" localSheetId="5">ERR</definedName>
    <definedName name="SISISIS_9" localSheetId="4">ERR</definedName>
    <definedName name="SISISIS_9" localSheetId="0">ERR</definedName>
    <definedName name="SISISIS_9" localSheetId="1">ERR</definedName>
    <definedName name="SISISIS_9" localSheetId="2">ERR</definedName>
    <definedName name="SISISIS_9" localSheetId="6">ERR</definedName>
    <definedName name="SISISIS_9" localSheetId="3">ERR</definedName>
    <definedName name="SISISIS_9" localSheetId="7">ERR</definedName>
    <definedName name="SISISIS_9">ERR</definedName>
    <definedName name="SS" localSheetId="5">[0]!ERR</definedName>
    <definedName name="SS" localSheetId="4">[0]!ERR</definedName>
    <definedName name="SS" localSheetId="0">[0]!ERR</definedName>
    <definedName name="SS" localSheetId="1">[0]!ERR</definedName>
    <definedName name="SS" localSheetId="2">[0]!ERR</definedName>
    <definedName name="SS" localSheetId="6">[0]!ERR</definedName>
    <definedName name="SS" localSheetId="3">[0]!ERR</definedName>
    <definedName name="SS" localSheetId="7">[0]!ERR</definedName>
    <definedName name="SS">[0]!ERR</definedName>
    <definedName name="sw" localSheetId="5">[0]!ERR</definedName>
    <definedName name="sw" localSheetId="4">[0]!ERR</definedName>
    <definedName name="sw" localSheetId="0">[0]!ERR</definedName>
    <definedName name="sw" localSheetId="1">[0]!ERR</definedName>
    <definedName name="sw" localSheetId="2">[0]!ERR</definedName>
    <definedName name="sw" localSheetId="6">[0]!ERR</definedName>
    <definedName name="sw" localSheetId="3">[0]!ERR</definedName>
    <definedName name="sw" localSheetId="7">[0]!ERR</definedName>
    <definedName name="sw">[0]!ERR</definedName>
    <definedName name="TARIFAS">[1]TARIFAS!$A$1:$F$52</definedName>
    <definedName name="TARIFAS_4">[4]TARIFAS!$A$1:$F$52</definedName>
    <definedName name="TARIFAS_7">[4]TARIFAS!$A$1:$F$52</definedName>
    <definedName name="TARIFAS1">[5]TARIFAS!$A$1:$F$119</definedName>
    <definedName name="UO" localSheetId="5">[0]!ERR</definedName>
    <definedName name="UO" localSheetId="4">[0]!ERR</definedName>
    <definedName name="UO" localSheetId="0">[0]!ERR</definedName>
    <definedName name="UO" localSheetId="1">[0]!ERR</definedName>
    <definedName name="UO" localSheetId="2">[0]!ERR</definedName>
    <definedName name="UO" localSheetId="6">[0]!ERR</definedName>
    <definedName name="UO" localSheetId="3">[0]!ERR</definedName>
    <definedName name="UO" localSheetId="7">[0]!ERR</definedName>
    <definedName name="UO">[0]!ERR</definedName>
    <definedName name="WA" localSheetId="5">[0]!ERR</definedName>
    <definedName name="WA" localSheetId="4">[0]!ERR</definedName>
    <definedName name="WA" localSheetId="0">[0]!ERR</definedName>
    <definedName name="WA" localSheetId="1">[0]!ERR</definedName>
    <definedName name="WA" localSheetId="2">[0]!ERR</definedName>
    <definedName name="WA" localSheetId="6">[0]!ERR</definedName>
    <definedName name="WA" localSheetId="3">[0]!ERR</definedName>
    <definedName name="WA" localSheetId="7">[0]!ERR</definedName>
    <definedName name="WA">[0]!ERR</definedName>
    <definedName name="WW" localSheetId="5">[0]!ERR</definedName>
    <definedName name="WW" localSheetId="4">[0]!ERR</definedName>
    <definedName name="WW" localSheetId="0">[0]!ERR</definedName>
    <definedName name="WW" localSheetId="1">[0]!ERR</definedName>
    <definedName name="WW" localSheetId="2">[0]!ERR</definedName>
    <definedName name="WW" localSheetId="6">[0]!ERR</definedName>
    <definedName name="WW" localSheetId="3">[0]!ERR</definedName>
    <definedName name="WW" localSheetId="7">[0]!ERR</definedName>
    <definedName name="WW">[0]!ERR</definedName>
    <definedName name="XFD103112000" localSheetId="5">#REF!</definedName>
    <definedName name="XFD103112000" localSheetId="0">#REF!</definedName>
    <definedName name="XFD103112000" localSheetId="1">#REF!</definedName>
    <definedName name="XFD103112000" localSheetId="2">#REF!</definedName>
    <definedName name="XFD103112000" localSheetId="6">#REF!</definedName>
    <definedName name="XFD103112000" localSheetId="3">#REF!</definedName>
    <definedName name="XFD103112000" localSheetId="7">#REF!</definedName>
    <definedName name="XFD103112000">#REF!</definedName>
    <definedName name="XFD10311200000" localSheetId="5">#REF!</definedName>
    <definedName name="XFD10311200000" localSheetId="0">#REF!</definedName>
    <definedName name="XFD10311200000" localSheetId="1">#REF!</definedName>
    <definedName name="XFD10311200000" localSheetId="2">#REF!</definedName>
    <definedName name="XFD10311200000" localSheetId="6">#REF!</definedName>
    <definedName name="XFD10311200000" localSheetId="3">#REF!</definedName>
    <definedName name="XFD10311200000" localSheetId="7">#REF!</definedName>
    <definedName name="XFD10311200000">#REF!</definedName>
    <definedName name="XFD9999999" localSheetId="5">#REF!</definedName>
    <definedName name="XFD9999999" localSheetId="0">#REF!</definedName>
    <definedName name="XFD9999999" localSheetId="1">#REF!</definedName>
    <definedName name="XFD9999999" localSheetId="2">#REF!</definedName>
    <definedName name="XFD9999999" localSheetId="6">#REF!</definedName>
    <definedName name="XFD9999999" localSheetId="3">#REF!</definedName>
    <definedName name="XFD9999999" localSheetId="7">#REF!</definedName>
    <definedName name="XFD9999999">#REF!</definedName>
    <definedName name="y" localSheetId="5">[0]!ERR</definedName>
    <definedName name="y" localSheetId="4">[0]!ERR</definedName>
    <definedName name="y" localSheetId="0">[0]!ERR</definedName>
    <definedName name="y" localSheetId="1">[0]!ERR</definedName>
    <definedName name="y" localSheetId="2">[0]!ERR</definedName>
    <definedName name="y" localSheetId="6">[0]!ERR</definedName>
    <definedName name="y" localSheetId="3">[0]!ERR</definedName>
    <definedName name="y" localSheetId="7">[0]!ERR</definedName>
    <definedName name="y">[0]!ERR</definedName>
    <definedName name="Z" localSheetId="5">[0]!ERR</definedName>
    <definedName name="Z" localSheetId="4">[0]!ERR</definedName>
    <definedName name="Z" localSheetId="0">[0]!ERR</definedName>
    <definedName name="Z" localSheetId="1">[0]!ERR</definedName>
    <definedName name="Z" localSheetId="2">[0]!ERR</definedName>
    <definedName name="Z" localSheetId="6">[0]!ERR</definedName>
    <definedName name="Z" localSheetId="3">[0]!ERR</definedName>
    <definedName name="Z" localSheetId="7">[0]!ERR</definedName>
    <definedName name="Z">[0]!ERR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W74" i="9"/>
  <c r="R43" i="9"/>
  <c r="R42" i="9"/>
  <c r="D97" i="16"/>
  <c r="D64" i="16"/>
  <c r="D60" i="16"/>
  <c r="D57" i="16"/>
  <c r="D56" i="16"/>
  <c r="D55" i="16"/>
  <c r="D54" i="16"/>
  <c r="D53" i="16"/>
  <c r="D51" i="16"/>
  <c r="D50" i="16"/>
  <c r="D12" i="16"/>
  <c r="G26" i="15"/>
  <c r="G24" i="15"/>
  <c r="G22" i="15"/>
  <c r="G21" i="15"/>
  <c r="G5" i="15" l="1"/>
  <c r="G10" i="15"/>
  <c r="G4" i="15"/>
  <c r="G2" i="15"/>
  <c r="G7" i="15"/>
  <c r="G9" i="15"/>
  <c r="G6" i="15"/>
  <c r="G3" i="15"/>
  <c r="W159" i="14"/>
  <c r="D145" i="14"/>
  <c r="R144" i="14"/>
  <c r="X130" i="14"/>
  <c r="W130" i="14"/>
  <c r="F130" i="14"/>
  <c r="F177" i="14" s="1"/>
  <c r="D2" i="15" s="1"/>
  <c r="D122" i="14"/>
  <c r="R104" i="14"/>
  <c r="R97" i="14"/>
  <c r="R94" i="14"/>
  <c r="R91" i="14"/>
  <c r="R88" i="14"/>
  <c r="R87" i="14"/>
  <c r="R86" i="14"/>
  <c r="R82" i="14"/>
  <c r="R81" i="14"/>
  <c r="W78" i="14"/>
  <c r="G11" i="15" s="1"/>
  <c r="W76" i="14"/>
  <c r="W68" i="14"/>
  <c r="W63" i="14"/>
  <c r="W56" i="14"/>
  <c r="W53" i="14"/>
  <c r="G12" i="15" s="1"/>
  <c r="D41" i="14"/>
  <c r="D39" i="14"/>
  <c r="R25" i="14"/>
  <c r="D23" i="14"/>
  <c r="D20" i="14"/>
  <c r="D14" i="14"/>
  <c r="W61" i="11"/>
  <c r="W60" i="11"/>
  <c r="F60" i="11" s="1"/>
  <c r="W59" i="11"/>
  <c r="F58" i="11" s="1"/>
  <c r="W57" i="11"/>
  <c r="W56" i="11"/>
  <c r="W55" i="11"/>
  <c r="W54" i="11"/>
  <c r="F54" i="11" s="1"/>
  <c r="W53" i="11"/>
  <c r="F53" i="11" s="1"/>
  <c r="W52" i="11"/>
  <c r="F52" i="11" s="1"/>
  <c r="W51" i="11"/>
  <c r="W49" i="11"/>
  <c r="F49" i="11"/>
  <c r="W48" i="11"/>
  <c r="F48" i="11"/>
  <c r="W47" i="11"/>
  <c r="W46" i="11"/>
  <c r="F46" i="11" s="1"/>
  <c r="F45" i="11"/>
  <c r="W44" i="11"/>
  <c r="W43" i="11"/>
  <c r="F43" i="11" s="1"/>
  <c r="W42" i="11"/>
  <c r="W41" i="11"/>
  <c r="W40" i="11"/>
  <c r="W39" i="11"/>
  <c r="F39" i="11" s="1"/>
  <c r="W38" i="11"/>
  <c r="F38" i="11" s="1"/>
  <c r="W36" i="11"/>
  <c r="F36" i="11" s="1"/>
  <c r="W35" i="11"/>
  <c r="F35" i="11" s="1"/>
  <c r="W33" i="11"/>
  <c r="F33" i="11" s="1"/>
  <c r="W32" i="11"/>
  <c r="F32" i="11" s="1"/>
  <c r="W30" i="11"/>
  <c r="F30" i="11" s="1"/>
  <c r="W28" i="11"/>
  <c r="W27" i="11"/>
  <c r="F27" i="11" s="1"/>
  <c r="W25" i="11"/>
  <c r="W24" i="11"/>
  <c r="W23" i="11"/>
  <c r="F23" i="11" s="1"/>
  <c r="W22" i="11"/>
  <c r="F22" i="11" s="1"/>
  <c r="W21" i="11"/>
  <c r="W20" i="11"/>
  <c r="F20" i="11"/>
  <c r="W19" i="11"/>
  <c r="W18" i="11"/>
  <c r="W17" i="11"/>
  <c r="W15" i="11"/>
  <c r="F14" i="11"/>
  <c r="W101" i="10"/>
  <c r="W100" i="10"/>
  <c r="F100" i="10"/>
  <c r="W99" i="10"/>
  <c r="F98" i="10" s="1"/>
  <c r="W97" i="10"/>
  <c r="W96" i="10"/>
  <c r="F96" i="10" s="1"/>
  <c r="W95" i="10"/>
  <c r="W94" i="10"/>
  <c r="W93" i="10"/>
  <c r="F93" i="10"/>
  <c r="W92" i="10"/>
  <c r="F92" i="10" s="1"/>
  <c r="W91" i="10"/>
  <c r="F91" i="10"/>
  <c r="W90" i="10"/>
  <c r="W89" i="10"/>
  <c r="W88" i="10"/>
  <c r="F88" i="10"/>
  <c r="W87" i="10"/>
  <c r="W86" i="10"/>
  <c r="W85" i="10"/>
  <c r="F85" i="10" s="1"/>
  <c r="W84" i="10"/>
  <c r="F84" i="10" s="1"/>
  <c r="W83" i="10"/>
  <c r="W82" i="10"/>
  <c r="W80" i="10"/>
  <c r="W79" i="10"/>
  <c r="F79" i="10"/>
  <c r="W78" i="10"/>
  <c r="W77" i="10"/>
  <c r="F77" i="10" s="1"/>
  <c r="W76" i="10"/>
  <c r="W75" i="10"/>
  <c r="F74" i="10"/>
  <c r="W73" i="10"/>
  <c r="W72" i="10"/>
  <c r="F72" i="10" s="1"/>
  <c r="W71" i="10"/>
  <c r="W70" i="10"/>
  <c r="W69" i="10"/>
  <c r="W68" i="10"/>
  <c r="F68" i="10" s="1"/>
  <c r="W67" i="10"/>
  <c r="F67" i="10" s="1"/>
  <c r="W66" i="10"/>
  <c r="W65" i="10"/>
  <c r="W64" i="10"/>
  <c r="F64" i="10" s="1"/>
  <c r="W63" i="10"/>
  <c r="F62" i="10" s="1"/>
  <c r="W61" i="10"/>
  <c r="F61" i="10" s="1"/>
  <c r="F60" i="10"/>
  <c r="W59" i="10"/>
  <c r="W57" i="10"/>
  <c r="F57" i="10" s="1"/>
  <c r="W56" i="10"/>
  <c r="W54" i="10"/>
  <c r="F54" i="10"/>
  <c r="W53" i="10"/>
  <c r="F53" i="10" s="1"/>
  <c r="W52" i="10"/>
  <c r="W51" i="10"/>
  <c r="F51" i="10" s="1"/>
  <c r="W50" i="10"/>
  <c r="W49" i="10"/>
  <c r="W48" i="10"/>
  <c r="W47" i="10"/>
  <c r="W46" i="10"/>
  <c r="W45" i="10"/>
  <c r="W44" i="10"/>
  <c r="F44" i="10" s="1"/>
  <c r="W43" i="10"/>
  <c r="W42" i="10"/>
  <c r="W41" i="10"/>
  <c r="F41" i="10" s="1"/>
  <c r="W40" i="10"/>
  <c r="F40" i="10" s="1"/>
  <c r="W39" i="10"/>
  <c r="W38" i="10"/>
  <c r="W37" i="10"/>
  <c r="W36" i="10"/>
  <c r="G13" i="15" s="1"/>
  <c r="F36" i="10"/>
  <c r="W34" i="10"/>
  <c r="F34" i="10" s="1"/>
  <c r="W33" i="10"/>
  <c r="F33" i="10"/>
  <c r="W32" i="10"/>
  <c r="F32" i="10" s="1"/>
  <c r="W31" i="10"/>
  <c r="W30" i="10"/>
  <c r="F30" i="10" s="1"/>
  <c r="W29" i="10"/>
  <c r="W27" i="10"/>
  <c r="W25" i="10"/>
  <c r="F25" i="10" s="1"/>
  <c r="W24" i="10"/>
  <c r="F24" i="10" s="1"/>
  <c r="W22" i="10"/>
  <c r="F22" i="10" s="1"/>
  <c r="W20" i="10"/>
  <c r="W19" i="10"/>
  <c r="F19" i="10"/>
  <c r="W18" i="10"/>
  <c r="W16" i="10"/>
  <c r="F14" i="10"/>
  <c r="F47" i="10"/>
  <c r="F49" i="10"/>
  <c r="F16" i="9"/>
  <c r="F74" i="9" s="1"/>
  <c r="D17" i="15" s="1"/>
  <c r="W17" i="7"/>
  <c r="F17" i="7"/>
  <c r="D29" i="15" s="1"/>
  <c r="G29" i="15" s="1"/>
  <c r="W25" i="6"/>
  <c r="F25" i="6"/>
  <c r="D30" i="15" s="1"/>
  <c r="W27" i="2"/>
  <c r="F22" i="2"/>
  <c r="F29" i="2" s="1"/>
  <c r="D28" i="15" s="1"/>
  <c r="G28" i="15" s="1"/>
  <c r="W21" i="2"/>
  <c r="W18" i="2"/>
  <c r="W17" i="2"/>
  <c r="W16" i="2"/>
  <c r="W15" i="2"/>
  <c r="W14" i="2"/>
  <c r="W29" i="2" l="1"/>
  <c r="F45" i="10"/>
  <c r="F82" i="10"/>
  <c r="F94" i="10"/>
  <c r="F15" i="11"/>
  <c r="G16" i="15"/>
  <c r="F24" i="11"/>
  <c r="G15" i="15"/>
  <c r="F41" i="11"/>
  <c r="G8" i="15"/>
  <c r="F42" i="10"/>
  <c r="F75" i="10"/>
  <c r="W177" i="14"/>
  <c r="F38" i="10"/>
  <c r="F16" i="10"/>
  <c r="F27" i="10"/>
  <c r="F65" i="10"/>
  <c r="F70" i="10"/>
  <c r="F86" i="10"/>
  <c r="F89" i="10"/>
  <c r="F18" i="11"/>
  <c r="F56" i="11"/>
  <c r="W62" i="11"/>
  <c r="W102" i="10"/>
  <c r="F62" i="11" l="1"/>
  <c r="D15" i="15" s="1"/>
  <c r="F102" i="10"/>
  <c r="D13" i="15" s="1"/>
  <c r="G14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Paola Blanco Nuñez</author>
    <author>Mario Garzón</author>
    <author>Usuario de Windows</author>
  </authors>
  <commentList>
    <comment ref="A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 debe tomar la información de la cadena de valor de los proyetos de inversión. </t>
        </r>
      </text>
    </comment>
    <comment ref="B12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Se debe tomar la información de la cadena de valor de los proyetos de inversión. </t>
        </r>
      </text>
    </comment>
    <comment ref="C1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Se debe tomar la información de la cadena de valor de los proyetos de inversión. </t>
        </r>
      </text>
    </comment>
    <comment ref="D12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Se debe tomar la información de la cadena de valor de los proyetos de inversión. </t>
        </r>
      </text>
    </comment>
    <comment ref="E12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Se debe tomar la información de la cadena de valor de los proyetos de inversión. </t>
        </r>
      </text>
    </comment>
    <comment ref="F12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Se debe tomar la información de la cadena de valor de los proyetos de inversión. </t>
        </r>
      </text>
    </comment>
    <comment ref="O12" authorId="0" shapeId="0" xr:uid="{00000000-0006-0000-0000-000007000000}">
      <text>
        <r>
          <rPr>
            <sz val="9"/>
            <color indexed="81"/>
            <rFont val="Tahoma"/>
            <family val="2"/>
          </rPr>
          <t>En este espacio se deberá proponer las actividades necesarias que desarrolla la dependencia para dar cumplimiento a la actividad del proyecto de inversión y su respectivo producto programado.
Se deberán incluir las actividades que se consideren, propendiendo por ir al detalle de la gestión y dando cuenta de los resultados a entregar</t>
        </r>
      </text>
    </comment>
    <comment ref="P12" authorId="0" shapeId="0" xr:uid="{00000000-0006-0000-0000-000008000000}">
      <text>
        <r>
          <rPr>
            <sz val="9"/>
            <color indexed="81"/>
            <rFont val="Tahoma"/>
            <family val="2"/>
          </rPr>
          <t>Con base en la subactividad se deben programar los productos que se consideren necesarios y que reflejen los resultados y gestión de la oficina. 
Se debe indicar tanto el producto como la condición esperada, ejemplo: Informes de seguimiento elaborados/aprobados/publicados
Acto de negación, Archivo, decisión.  entregados/formalizados/legalizados</t>
        </r>
      </text>
    </comment>
    <comment ref="Q12" authorId="0" shapeId="0" xr:uid="{00000000-0006-0000-0000-000009000000}">
      <text>
        <r>
          <rPr>
            <sz val="9"/>
            <color indexed="81"/>
            <rFont val="Tahoma"/>
            <family val="2"/>
          </rPr>
          <t>Teniendo en cuenta el producto, se deberá determinar la unidad de medida mediante la cual se medirá el avance Número o Porcentaje.</t>
        </r>
      </text>
    </comment>
    <comment ref="R12" authorId="0" shapeId="0" xr:uid="{00000000-0006-0000-0000-00000A000000}">
      <text>
        <r>
          <rPr>
            <sz val="9"/>
            <color indexed="81"/>
            <rFont val="Tahoma"/>
            <family val="2"/>
          </rPr>
          <t>Con base en la meta proyecto, y en relación con el producto de la sub actividad propuesto, se debe formular una meta de gestión, producto o resultado para la subactividad.</t>
        </r>
      </text>
    </comment>
    <comment ref="S12" authorId="0" shapeId="0" xr:uid="{00000000-0006-0000-0000-00000B000000}">
      <text>
        <r>
          <rPr>
            <sz val="9"/>
            <color indexed="81"/>
            <rFont val="Tahoma"/>
            <family val="2"/>
          </rPr>
          <t>Es la frecuencia de medición de la subactividad</t>
        </r>
      </text>
    </comment>
    <comment ref="T12" authorId="0" shapeId="0" xr:uid="{00000000-0006-0000-0000-00000C000000}">
      <text>
        <r>
          <rPr>
            <sz val="9"/>
            <color indexed="81"/>
            <rFont val="Tahoma"/>
            <family val="2"/>
          </rPr>
          <t>Fecha en la que se dará inicio a la ejecución o desarrollo de la subactividad</t>
        </r>
      </text>
    </comment>
    <comment ref="U12" authorId="0" shapeId="0" xr:uid="{00000000-0006-0000-0000-00000D000000}">
      <text>
        <r>
          <rPr>
            <sz val="9"/>
            <color indexed="81"/>
            <rFont val="Tahoma"/>
            <family val="2"/>
          </rPr>
          <t>Fecha en la que se cumplirá la subactividad</t>
        </r>
      </text>
    </comment>
    <comment ref="V12" authorId="0" shapeId="0" xr:uid="{00000000-0006-0000-0000-00000E000000}">
      <text>
        <r>
          <rPr>
            <sz val="9"/>
            <color indexed="81"/>
            <rFont val="Tahoma"/>
            <family val="2"/>
          </rPr>
          <t>En esta celda se debe describir el tipo de gasto a través del cual se invertirán los recursos.</t>
        </r>
      </text>
    </comment>
    <comment ref="W12" authorId="0" shapeId="0" xr:uid="{00000000-0006-0000-0000-00000F000000}">
      <text>
        <r>
          <rPr>
            <sz val="9"/>
            <color indexed="81"/>
            <rFont val="Tahoma"/>
            <family val="2"/>
          </rPr>
          <t>En esta parte se debe cuantificar el costo total de la subactividad</t>
        </r>
      </text>
    </comment>
    <comment ref="Y12" authorId="0" shapeId="0" xr:uid="{00000000-0006-0000-0000-000010000000}">
      <text>
        <r>
          <rPr>
            <sz val="9"/>
            <color indexed="81"/>
            <rFont val="Tahoma"/>
            <family val="2"/>
          </rPr>
          <t>Indicar si los recursos pertenecen a Inversión o Crédito</t>
        </r>
      </text>
    </comment>
    <comment ref="Z12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Es la dependencia, dirección o Subdirección que realizará y responderá por el resultado o producto de la actividad. Teniendo en cuenta el organigrama de la entidad. </t>
        </r>
      </text>
    </comment>
    <comment ref="W51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UGT</t>
        </r>
      </text>
    </comment>
    <comment ref="W5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UGT</t>
        </r>
      </text>
    </comment>
    <comment ref="W53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Crédito </t>
        </r>
        <r>
          <rPr>
            <sz val="9"/>
            <color indexed="81"/>
            <rFont val="Tahoma"/>
            <family val="2"/>
          </rPr>
          <t>$ 399.639.594</t>
        </r>
      </text>
    </comment>
    <comment ref="W55" authorId="2" shapeId="0" xr:uid="{00000000-0006-0000-0000-000015000000}">
      <text>
        <r>
          <rPr>
            <b/>
            <sz val="9"/>
            <color indexed="81"/>
            <rFont val="Tahoma"/>
            <family val="2"/>
          </rPr>
          <t>Crédito</t>
        </r>
      </text>
    </comment>
    <comment ref="W58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Diálogo Social</t>
        </r>
      </text>
    </comment>
    <comment ref="W59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Diálogo Social</t>
        </r>
      </text>
    </comment>
    <comment ref="W62" authorId="1" shapeId="0" xr:uid="{00000000-0006-0000-0000-000018000000}">
      <text>
        <r>
          <rPr>
            <sz val="9"/>
            <color indexed="81"/>
            <rFont val="Tahoma"/>
            <family val="2"/>
          </rPr>
          <t>$ 126.000.000 crédito</t>
        </r>
      </text>
    </comment>
    <comment ref="W63" authorId="2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Crédito </t>
        </r>
        <r>
          <rPr>
            <sz val="9"/>
            <color indexed="81"/>
            <rFont val="Tahoma"/>
            <family val="2"/>
          </rPr>
          <t>$ 67.222.512</t>
        </r>
      </text>
    </comment>
    <comment ref="W68" authorId="2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Crédito </t>
        </r>
        <r>
          <rPr>
            <sz val="9"/>
            <color indexed="81"/>
            <rFont val="Tahoma"/>
            <family val="2"/>
          </rPr>
          <t>$ 1.243.666.687</t>
        </r>
      </text>
    </comment>
    <comment ref="W76" authorId="2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Crédito </t>
        </r>
        <r>
          <rPr>
            <sz val="9"/>
            <color indexed="81"/>
            <rFont val="Tahoma"/>
            <family val="2"/>
          </rPr>
          <t>$ 188.206.698</t>
        </r>
      </text>
    </comment>
    <comment ref="W7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UGT
</t>
        </r>
        <r>
          <rPr>
            <sz val="9"/>
            <color indexed="81"/>
            <rFont val="Tahoma"/>
            <family val="2"/>
          </rPr>
          <t xml:space="preserve">$ 166.000.000
</t>
        </r>
      </text>
    </comment>
    <comment ref="W85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Diálogo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95" authorId="2" shapeId="0" xr:uid="{00000000-0006-0000-0000-00001E000000}">
      <text>
        <r>
          <rPr>
            <b/>
            <sz val="9"/>
            <color indexed="81"/>
            <rFont val="Tahoma"/>
            <family val="2"/>
          </rPr>
          <t>Nuevo Indicador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Marcela Paola Blanco Nuñez</author>
    <author>Usuario de Windows</author>
  </authors>
  <commentList>
    <comment ref="C1" authorId="0" shapeId="0" xr:uid="{48B5271F-F632-469F-A269-CE1C3A1B1F0A}">
      <text>
        <r>
          <rPr>
            <sz val="9"/>
            <color indexed="81"/>
            <rFont val="Tahoma"/>
            <family val="2"/>
          </rPr>
          <t>Con base en la subactividad se deben programar los productos que se consideren necesarios y que reflejen los resultados y gestión de la oficina. 
Se debe indicar tanto el producto como la condición esperada, ejemplo: Informes de seguimiento elaborados/aprobados/publicados
Acto de negación, Archivo, decisión.  entregados/formalizados/legalizados</t>
        </r>
      </text>
    </comment>
    <comment ref="D1" authorId="0" shapeId="0" xr:uid="{127ADEE6-FF39-489C-9971-A15EC397C4FC}">
      <text>
        <r>
          <rPr>
            <sz val="9"/>
            <color indexed="81"/>
            <rFont val="Tahoma"/>
            <family val="2"/>
          </rPr>
          <t>Con base en la meta proyecto, y en relación con el producto de la sub actividad propuesto, se debe formular una meta de gestión, producto o resultado para la subactividad.</t>
        </r>
      </text>
    </comment>
    <comment ref="C58" authorId="1" shapeId="0" xr:uid="{1BCB0593-9705-4831-BC1C-B9C8E563F417}">
      <text>
        <r>
          <rPr>
            <b/>
            <sz val="9"/>
            <color indexed="81"/>
            <rFont val="Tahoma"/>
            <family val="2"/>
          </rPr>
          <t>Nuevo Indicador</t>
        </r>
      </text>
    </comment>
  </commentList>
</comments>
</file>

<file path=xl/sharedStrings.xml><?xml version="1.0" encoding="utf-8"?>
<sst xmlns="http://schemas.openxmlformats.org/spreadsheetml/2006/main" count="4550" uniqueCount="938">
  <si>
    <t>FORMA</t>
  </si>
  <si>
    <t>PLAN DE ACCIÓN</t>
  </si>
  <si>
    <t>CÓDIGO</t>
  </si>
  <si>
    <t>DEST-F-003</t>
  </si>
  <si>
    <t>ACTIVIDAD</t>
  </si>
  <si>
    <t>FORMULACIÓN DE PLAN DE ACCIÓN ANUAL</t>
  </si>
  <si>
    <t>VERSIÓN</t>
  </si>
  <si>
    <t>PROCESO</t>
  </si>
  <si>
    <t>DIRECCIONAMIENTO ESTRATEGICO</t>
  </si>
  <si>
    <t>FECHA</t>
  </si>
  <si>
    <t>Vigencia</t>
  </si>
  <si>
    <t>Proyecto de Inversión</t>
  </si>
  <si>
    <t>IMPLEMENTACIÓN DEL MODELO DE ORDENAMIENTO SOCIAL DE LA PROPIEDAD RURAL A NIVEL NACIONAL</t>
  </si>
  <si>
    <t>BPIN</t>
  </si>
  <si>
    <t>2020011000016</t>
  </si>
  <si>
    <t xml:space="preserve">Objetivo general del proyecto </t>
  </si>
  <si>
    <t xml:space="preserve">Fortalecer el ordenamiento social de la propiedad rural nacional </t>
  </si>
  <si>
    <t>Programa Presupuestal</t>
  </si>
  <si>
    <t>1704 - Ordenamiento social y uso productivo del territorio rural</t>
  </si>
  <si>
    <t>Programación del proyecto de inversión</t>
  </si>
  <si>
    <t>Regionalización, Focalización y Compromisos</t>
  </si>
  <si>
    <t>Programación Plan de Acción</t>
  </si>
  <si>
    <t xml:space="preserve">Objetivo Especifico </t>
  </si>
  <si>
    <t>Producto</t>
  </si>
  <si>
    <t>Indicador de Producto</t>
  </si>
  <si>
    <t>Meta Proyecto de Inversión 2022</t>
  </si>
  <si>
    <t>Actividad Proyecto Inversión
(Cadena de valor)</t>
  </si>
  <si>
    <t>Valor Total 2022</t>
  </si>
  <si>
    <t xml:space="preserve">Regionalización </t>
  </si>
  <si>
    <t>PDET</t>
  </si>
  <si>
    <t xml:space="preserve">Víctimas </t>
  </si>
  <si>
    <t>Mujer rural</t>
  </si>
  <si>
    <t>Grupos Étnicos</t>
  </si>
  <si>
    <t>PND</t>
  </si>
  <si>
    <t>PMI</t>
  </si>
  <si>
    <t>CONPES</t>
  </si>
  <si>
    <t>Subactividad</t>
  </si>
  <si>
    <t>Producto/entregable</t>
  </si>
  <si>
    <t>Unidad de Medida</t>
  </si>
  <si>
    <t>Meta 2022</t>
  </si>
  <si>
    <t xml:space="preserve">Periodicidad entrega producto </t>
  </si>
  <si>
    <t xml:space="preserve">Fecha inicio </t>
  </si>
  <si>
    <t>Fecha final</t>
  </si>
  <si>
    <t>Concepto/Tipo de Gasto</t>
  </si>
  <si>
    <t>Valor Subactividad</t>
  </si>
  <si>
    <t>Distribución del prodcuto</t>
  </si>
  <si>
    <t xml:space="preserve">Fuente recursos </t>
  </si>
  <si>
    <t xml:space="preserve">Responsable de la actividad </t>
  </si>
  <si>
    <t xml:space="preserve">Levantar la información física, jurídica y comunitaria sobre los predios rurales de la nación y los sujetos de ordenamiento social de la propiedad </t>
  </si>
  <si>
    <t xml:space="preserve">Servicio de registro de sujetos de Ordenamiento </t>
  </si>
  <si>
    <t>Solicitudes registradas</t>
  </si>
  <si>
    <t>Realizar las  jornadas de inscripción de posibles sujetos de ordenamiento para los municipios focalizados</t>
  </si>
  <si>
    <t>Si</t>
  </si>
  <si>
    <t>N.A.</t>
  </si>
  <si>
    <t>Ejecutar la estrategia agregada para municipios focalizados para crédito (análisis y fiso jurídico)</t>
  </si>
  <si>
    <t>Predios analizados en municipios de demanda agregada incluidos en la matriz</t>
  </si>
  <si>
    <t>Número</t>
  </si>
  <si>
    <t>Trimestral</t>
  </si>
  <si>
    <t>Adquisición de bienes y servicios</t>
  </si>
  <si>
    <t xml:space="preserve">Inversión - Crédito </t>
  </si>
  <si>
    <t>SPO</t>
  </si>
  <si>
    <t>Validar productos de enrutamiento en municipios focalizados para crédito</t>
  </si>
  <si>
    <t>Casos validados de enrutamiento incluidos en matriz</t>
  </si>
  <si>
    <t>Gastos de viaje</t>
  </si>
  <si>
    <t>Realizar la valoración para inclusión al registro de sujetos de ordenamiento</t>
  </si>
  <si>
    <t>Revisión y análisis de Documentos aportados por el ciudadano y determinar el programa al cual el ciudadano está solicitando la inclusión al Registro de Sujetos de Ordenamiento-RESO</t>
  </si>
  <si>
    <t>Resoluciones o memorandos elaborados en el que informe sobre inclusión/no inclusión al Registro de Sujetos de Ordenamiento-RESO</t>
  </si>
  <si>
    <t xml:space="preserve">Inversión </t>
  </si>
  <si>
    <t>DGOSP+SSIT</t>
  </si>
  <si>
    <t xml:space="preserve">Efectuar seguimiento y monitoreo </t>
  </si>
  <si>
    <t>Efectuar seguimiento y monitoreo a servicio de registro de sujetos de Ordenamiento-Administrar y Gestionar el Proyecto en la ANT (Unidad de gestión)</t>
  </si>
  <si>
    <t>Informes de avance en la ejecución</t>
  </si>
  <si>
    <t>6</t>
  </si>
  <si>
    <t>DGOSP</t>
  </si>
  <si>
    <t>Efectuar seguimiento y monitoreo  a servicio de registro de sujetos de Ordenamiento</t>
  </si>
  <si>
    <t>Informes de seguimiento y monitoreo a servicio de registro de sujetos de Ordenamiento</t>
  </si>
  <si>
    <t>Documentos de planeación</t>
  </si>
  <si>
    <t xml:space="preserve">Documentos de planeación elaborados </t>
  </si>
  <si>
    <t>Elaborar planes de ordenamiento social de la propiedad rural pre barrido predial masivo</t>
  </si>
  <si>
    <t>Acompañar la formulación de POSPR ejecutados por socios estratégicos</t>
  </si>
  <si>
    <t xml:space="preserve">Documentos plan de ordenamiento social de la propiedad rural pre barrido predial masivo por municipio elaborado </t>
  </si>
  <si>
    <t>semestral</t>
  </si>
  <si>
    <t>Validar con las subdirecciones misionales el POSPR pre barrido de cada municipio, previo a la socialización institucional y comunitaria</t>
  </si>
  <si>
    <t xml:space="preserve">POSPR pre barrido de cada municipio validado </t>
  </si>
  <si>
    <t xml:space="preserve">Ajustar y socializar planes de ordenamiento social de la propiedad rural post- operativo de campo </t>
  </si>
  <si>
    <t>CONPES  3944 - La Guajira</t>
  </si>
  <si>
    <t>Consolidar POSPR</t>
  </si>
  <si>
    <t>Documentos de POSPR Pos BPM por unidad de intervención de municipio elaborado</t>
  </si>
  <si>
    <t>Semestral</t>
  </si>
  <si>
    <t xml:space="preserve">Servicio de gestión catastral </t>
  </si>
  <si>
    <t>Predios rurales con información catastral validada</t>
  </si>
  <si>
    <t xml:space="preserve">Realizar el levantamiento catastral y post-proceso </t>
  </si>
  <si>
    <t>No</t>
  </si>
  <si>
    <t>Varios</t>
  </si>
  <si>
    <t>Conformar el Catastro Rural (municipios de OSPR)</t>
  </si>
  <si>
    <t>Predios levantados incluidos en matriz</t>
  </si>
  <si>
    <t>Preclasificar los casos en los municipios focalizados para crédito</t>
  </si>
  <si>
    <t>Casos preclasificados incluidos en matriz</t>
  </si>
  <si>
    <t>Transferencias corrientes</t>
  </si>
  <si>
    <t xml:space="preserve">Verificar la calidad de la información catastral levantada </t>
  </si>
  <si>
    <t>Realizar la verificación de calidad de la información catastral por parte de socio implementador</t>
  </si>
  <si>
    <t>Predios con validación de la información catastral incluidos en matriz</t>
  </si>
  <si>
    <t>Procesar la información capturada y consolidar la base de datos con la información catastral, geográfica, jurídica y social capturada durante el barrido predial, de manera progresiva y por unidad de intervención.</t>
  </si>
  <si>
    <t>Predios consolidados en base de datos</t>
  </si>
  <si>
    <t>Validar la información catastral como gestor catastral bajo los lineamientos de la autoridad catastral vigente</t>
  </si>
  <si>
    <t>Informes de validación catastral elaborados</t>
  </si>
  <si>
    <t>Realizar el enrutamiento de los predios informales entregados por parte de socio implementador</t>
  </si>
  <si>
    <t>Predios enrutados incluidos en matriz</t>
  </si>
  <si>
    <t>Validar los insumos cartográficos básicos para la gestión catastral</t>
  </si>
  <si>
    <t>Informes de validación de insumos cartográficos básicos</t>
  </si>
  <si>
    <t xml:space="preserve">Efectuar seguimiento y monitoreo  </t>
  </si>
  <si>
    <t>Efectuar seguimiento a metas, apoyo a la supervisión, gestiones administrativas, articulación institucional, y resultados e informes de seguridad y contexto, durante implementación de POSPR.</t>
  </si>
  <si>
    <t>Informes de seguimiento a metas, apoyo a la supervisión, gestiones administrativas, articulación institucional, y resultados e informes de seguridad y contexto, durante implementación de POSPR</t>
  </si>
  <si>
    <t>Mensual</t>
  </si>
  <si>
    <t>Generar informes de supervisión de los convenios con socios estratégicos para la implementación de los POSPR</t>
  </si>
  <si>
    <t>Informes de supervisión de los convenios con socios estratégicos para la implementación de los POSPR</t>
  </si>
  <si>
    <t>Generar actas de los comités técnicos operativos de cada convenio en el marco de la implementación del OSPR</t>
  </si>
  <si>
    <t>Actas comités técnicos operativos de cada convenio en el marco de la implementación del OSPR</t>
  </si>
  <si>
    <t>Generar actas financieras de seguimiento a la ejecución de recursos de los convenios con socios estratégicos para la implementación de los POSPR</t>
  </si>
  <si>
    <t>Actas financieras de seguimiento a la ejecución de recursos de los convenios con socios estratégicos para la implementación de los POSPR</t>
  </si>
  <si>
    <t xml:space="preserve">Efectuar seguimiento y monitoreo a la ruta de OSPR-implementación de POSPR:  financiera, operativa, jurídica, contractual, lineamientos, articulación interinstitucional, planeación </t>
  </si>
  <si>
    <t>Informes de seguimiento resultantes del acompañamiento a socios estratégicos en la implementación de POSPR</t>
  </si>
  <si>
    <t xml:space="preserve">Informes de seguimiento y monitoreo  la ruta de OSPR-implementación de POSPR: sobre financiera, operativa, jurídica (resoluciones, derechos de petición, circulares), contractual, lineamientos, articulación interinstitucional, planeación </t>
  </si>
  <si>
    <t>Realizar la coordinación técnica del Proyecto articulando las diferentes áreas de la ANT y el cumplimiento de las salvaguardas</t>
  </si>
  <si>
    <t>Gerente del proyecto</t>
  </si>
  <si>
    <t>Documentos de investigación</t>
  </si>
  <si>
    <t xml:space="preserve">Documentos de investigación elaborados  </t>
  </si>
  <si>
    <t>Analizar información estratégica en materia de tierras</t>
  </si>
  <si>
    <t>Documentos de análisis en materia de tierras elaborados</t>
  </si>
  <si>
    <t>Elaborar los documentos de investigación</t>
  </si>
  <si>
    <t>Documentos de investigación elaborados</t>
  </si>
  <si>
    <t xml:space="preserve">Documentos metodológicos </t>
  </si>
  <si>
    <t>Documentos metodológicos realizados</t>
  </si>
  <si>
    <t>Analizar las lecciones aprendidas y buenas prácticas</t>
  </si>
  <si>
    <t>Elaborar documentos de lecciones aprendidas sobre la ruta para la atención por oferta</t>
  </si>
  <si>
    <t>Documentos elaborados</t>
  </si>
  <si>
    <t>Actualizar los documentos metodológicos</t>
  </si>
  <si>
    <t>Realizar acompañamiento metodológico y generación de Análisis Predial Integral</t>
  </si>
  <si>
    <t>Documentos metodológicos actualizados</t>
  </si>
  <si>
    <t>Desarrollo de mesas técnicas en el marco del OSPR y desarrollo de capacitaciones rutas medodologicas POSPR</t>
  </si>
  <si>
    <t>Actas, listado de asistencia de mesas técnicas y capacitaciones</t>
  </si>
  <si>
    <t>Elaborar documentos metodológcos en respuesta a inquietudes o casos remitidos por los equipos de los socios/operadores.</t>
  </si>
  <si>
    <t>Documentos de respuesta a inquietudes de socios</t>
  </si>
  <si>
    <t>Realizar acopio de la información y bases de datos para la verificación documental de los predios informales encontrados</t>
  </si>
  <si>
    <t>Matriz consolidada de verificación documental del proceso</t>
  </si>
  <si>
    <t>Porcentaje</t>
  </si>
  <si>
    <t xml:space="preserve">Socializar la metodología actualizada </t>
  </si>
  <si>
    <t>Socializar la metodología actualizada resultante de la estrategia de gestión del conocimiento</t>
  </si>
  <si>
    <t>Memorias de las socializaciones realizadas</t>
  </si>
  <si>
    <t>Documentos técnicos</t>
  </si>
  <si>
    <t>Documentos técnicos elaborados</t>
  </si>
  <si>
    <t>Elaborar y ajustar los documentos técnicos de soporte para presentar las solicitudes de sustracción en ZRF</t>
  </si>
  <si>
    <t>NO</t>
  </si>
  <si>
    <t>Documento Técnico elaborado de ZRF y Sustracción</t>
  </si>
  <si>
    <t>Documento Técnico</t>
  </si>
  <si>
    <t xml:space="preserve">Anual </t>
  </si>
  <si>
    <t>Dirección de Acceso a Tierras</t>
  </si>
  <si>
    <t>Realizar la validación técnica y jurídica de los estudios de la solicitud de sustracción</t>
  </si>
  <si>
    <t>Realizar los estudios técnicos para determinar las extensiones máximas y mínimas de las Unidades Agrícolas Familiares</t>
  </si>
  <si>
    <t xml:space="preserve">Implementación de las fases dispuestas  mediante la  metodología para el cálculo de las Unidades Agrícolas Familiares, UAF(acuerdo 167 de 2021) </t>
  </si>
  <si>
    <r>
      <t>Estudio Técnico de actualización de Unidad Agrícola Familiar UAF elaborado</t>
    </r>
    <r>
      <rPr>
        <b/>
        <sz val="10"/>
        <color rgb="FFFF0000"/>
        <rFont val="Arial Narrow"/>
        <family val="2"/>
      </rPr>
      <t xml:space="preserve">. </t>
    </r>
  </si>
  <si>
    <t>Subdirección de Administración de Tierras de la Nación</t>
  </si>
  <si>
    <t>Brindar seguridad jurídica sobre la propiedad privada rural</t>
  </si>
  <si>
    <t xml:space="preserve">O2P1. Servicio de formalización de la propiedad privada rural </t>
  </si>
  <si>
    <t xml:space="preserve">Títulos formalizados sobre predios privados </t>
  </si>
  <si>
    <t>Realizar el estudio técnico y jurídico de las solicitudes</t>
  </si>
  <si>
    <t>Títulos formalizados sobre predios privados</t>
  </si>
  <si>
    <t>Siete millones de hectáreas de pequeña y mediana propiedad rural, formalizadas</t>
  </si>
  <si>
    <t>CONPES 3811 - Nariño</t>
  </si>
  <si>
    <t>Elaborar estudios de previabilidad de predios para la definición de nuevas zonas de formalización.</t>
  </si>
  <si>
    <t>Matriz de estudios de predios elaborada</t>
  </si>
  <si>
    <t>Subdirección de Seguridad Jurídica</t>
  </si>
  <si>
    <t>Elaborar estudios técnicos y jurídicos de las solicitudes de formalización.</t>
  </si>
  <si>
    <t>Documentos Preliminares y Análisis Prediales validados</t>
  </si>
  <si>
    <t>Inversión - Credito</t>
  </si>
  <si>
    <t>Validar el estudio técnico y jurídico de las solicitudes</t>
  </si>
  <si>
    <t>Validar técnica y jurídicamente los estudios de solicitudes de formalización.</t>
  </si>
  <si>
    <t>Informe Técnico Jurídico Validados</t>
  </si>
  <si>
    <t xml:space="preserve">Crédito </t>
  </si>
  <si>
    <t xml:space="preserve">Realizar el análisis de la tradición de predios rurales en los que se encuentran pobladores con calidad de poseedores, solicitados por particulares, entidades públicas o jueces de la república y/o en el desarrollo de los procesos de formalización de la propiedad. </t>
  </si>
  <si>
    <t>Adelantar el análisis registral y escritural de antecedentes de tradición de dominio conforme a los parámetros de la Ley y los parámetros de la sentencia T-488 de 2014.</t>
  </si>
  <si>
    <t>Oficios jurídicos de predios contestados</t>
  </si>
  <si>
    <t xml:space="preserve">Porcentaje </t>
  </si>
  <si>
    <t>Anual</t>
  </si>
  <si>
    <t>Atender espacios de diálogo y de resolución de conflictos</t>
  </si>
  <si>
    <t>CONPES 3915 - Macizo Colombiano</t>
  </si>
  <si>
    <t>Adelantar acciones para el fortalecimiento organizativo con las comunidades rurales en marco del ordenamiento social de los territorios y la implementación de los procesos misionales a cargo de la ANT</t>
  </si>
  <si>
    <t>Actas y/o relatorías de fortalecimiento adelantados por la ANT</t>
  </si>
  <si>
    <t>Dirección General (Grupo de Diálogo Social y Resolución de Conflictos)</t>
  </si>
  <si>
    <t xml:space="preserve">Realizar el levantamiento de los datos dirigidos a la caracterización física predial </t>
  </si>
  <si>
    <t xml:space="preserve">Realizar las actividades de campo con el fin de espacializar y ubicar geográficamente los predios, levantar actas de colindancia y linderos. Levantamiento actas de colindancia en campo </t>
  </si>
  <si>
    <t>Actas de colindancia realizadas</t>
  </si>
  <si>
    <t>Adelantar el inicio de la fase administrativa de la ruta de formalización</t>
  </si>
  <si>
    <t>Mujeres Rurales beneficiadas con acceso y procesos de formalización de tierras</t>
  </si>
  <si>
    <t>Adelantar el inicio de la fase administrativa de la ruta de formalización (formalización de la pequeña propiedad privada rural)</t>
  </si>
  <si>
    <t xml:space="preserve">Número de mujeres beneficiadas </t>
  </si>
  <si>
    <t xml:space="preserve">Realizar la etapa probatoria del proceso </t>
  </si>
  <si>
    <t>Realizar la etapa probatoria del proceso (formalización de la pequeña propiedad privada rural)</t>
  </si>
  <si>
    <t>Impulsos procesales (actos administrativos generados)</t>
  </si>
  <si>
    <t>Adelantar los procedimientos administrativos, judiciales y/o notariales</t>
  </si>
  <si>
    <t>Adelantar los procedimientos administrativos, judiciales y/o notariales (formalización de la pequeña propiedad privada rural)</t>
  </si>
  <si>
    <t>Número de Títulos de formalización generados</t>
  </si>
  <si>
    <t>Realizar las audiencias públicas de exposición de resultados</t>
  </si>
  <si>
    <t>Realizar las audiencias públicas de exposición de resultados (formalización de la pequeña propiedad privada rural)</t>
  </si>
  <si>
    <t xml:space="preserve">Efectuar la fase de cierre de la ruta de formalización </t>
  </si>
  <si>
    <t>Efectuar la fase de cierre de la ruta de formalización (formalización de la pequeña propiedad privada rural)</t>
  </si>
  <si>
    <t xml:space="preserve">Realizar talleres de fomento de la importancia de mantener la formalidad en los predios </t>
  </si>
  <si>
    <t>Realizar talleres de fomento de la importancia de mantener la formalidad en los predios en los Departamentos de intervención.</t>
  </si>
  <si>
    <t>Talleres realizados</t>
  </si>
  <si>
    <t>Efectuar seguimiento y monitoreo al cumplimiento de metas y productos del plan de Acción</t>
  </si>
  <si>
    <t>Informes trimestrales presentados a Planeación</t>
  </si>
  <si>
    <t>O2P2. Servicio de asistencia jurídica y técnica para adelantar los procedimientos administrativos especiales agrarios</t>
  </si>
  <si>
    <t xml:space="preserve">Procedimientos administrativos especiales agrarios culminados </t>
  </si>
  <si>
    <t>Realizar el análisis del caso y definir las rutas jurídicas</t>
  </si>
  <si>
    <t>Realizar la identificación espacial del predio o bien objeto de solicitud (solicitud de inicio, PQR, etc.) vinculando información relevante que permita una realidad Física y Jurídica que reposa en las bases del catastro (si existe este insumo para la zona) además de Posibles predios vinculados como colindantes o que se verían afectados por la pretensión agraria que se teja sobre los mismos (formación catastral e información registral básica), además de cruce con capas temáticas que brinden información de importancia para cada caso.</t>
  </si>
  <si>
    <t>Identificaciones Prediales elaboradas</t>
  </si>
  <si>
    <t>Subdirección de Procesos Agrarios y Gestión Jurídica
Subdirección de Seguridad Jurídica</t>
  </si>
  <si>
    <t>Realizar el diagnóstico registral predial permitirá evidenciar los análisis jurídicos registrales, así como aspectos técnicos que tienen los predios a intervenir.</t>
  </si>
  <si>
    <t>Diagnóstico registral predial</t>
  </si>
  <si>
    <t>Analizar las solicitudes de inicio de los procesos que no han sido revisados y dar el trámite correspondiente dando apertura al expediente, el cual contendrá la información física, jurídica y de tenencia del inmueble.</t>
  </si>
  <si>
    <t>Diagnóstico preliminar de análisis predial elaborados</t>
  </si>
  <si>
    <t>Proyectar los AA que deciden la conformación o no del expediente, definiendo si corresponde o no dar inicio con la información necesaria para identificar situación física, jurídica, cartográfica, catastral de ocupación y explotación del inmueble.</t>
  </si>
  <si>
    <t>Actos administrativos de conformación o no del expediente, proyectados</t>
  </si>
  <si>
    <t xml:space="preserve">Realizar las diligencias a los predios objeto de estudio </t>
  </si>
  <si>
    <t>CONPES 4021 - Deforestación</t>
  </si>
  <si>
    <t>Realizar los ITJ de los procedimientos agrarios, que contendrá la información detallada del inmueble, junto con el análisis que permita determinar si existe mérito para expedir el AA de apertura, e iniciar la segunda fase administrativa del procedimiento único.</t>
  </si>
  <si>
    <t>Informes Técnicos Jurídicos preliminares - ITJP o ITJ</t>
  </si>
  <si>
    <t xml:space="preserve">Atender los escenarios de interlocución y mesas de diálogo con las comunidades rurales, en los que la Agencia Nacional de Tierras vea relacionadas sus facultades misionales </t>
  </si>
  <si>
    <t>Actas y/o relatorías de mesas y espacios de diálogo atendidos por la ANT</t>
  </si>
  <si>
    <t>Realizar los ITJD e I.O. de los procedimientos agrarios y sugerir la decisión final que debe adoptar la ANT en el marco de cualquiera de las pretensiones del procedimiento único, las razones por las que deben acogerse o desestimarse las objeciones formuladas en la etapa probatoria, para expedir el AA que ponga fin al procedimiento de manera definitiva.</t>
  </si>
  <si>
    <t xml:space="preserve"> Informes Técnico Jurídico Definitivo ITJD o informes de inspección ocular elaborados</t>
  </si>
  <si>
    <t>Realizar el procedimiento técnico de identificación de la línea de cauce permanente o de aguas máximas en los cuerpos de agua objeto de deslinde u otros cambios en cobertura y uso de suelo que permita identificar los orígenes físicos, agrológicos y ecosistémicos de los bienes o predios objeto de estudio.</t>
  </si>
  <si>
    <t xml:space="preserve">Análisis Multitemporales elaborados </t>
  </si>
  <si>
    <t xml:space="preserve">Adelantar el inicio de la fase administrativa del proceso agrario </t>
  </si>
  <si>
    <t>Proyectar los actos administrativos de trámite procesal tendientes a dar impulso al procedimiento agrario respectivo.</t>
  </si>
  <si>
    <t>Actos Administrativos de inicio o no, archivo suscritos</t>
  </si>
  <si>
    <t xml:space="preserve">Realizar la etapa probatoria </t>
  </si>
  <si>
    <t>Actos administrativos de trámite o etapa probatoria 902 o 1071 suscritos</t>
  </si>
  <si>
    <t>Adelantar la etapa de cierre del proceso agrario</t>
  </si>
  <si>
    <t>Generar el acto que según las evidencias recabadas durante el proceso agrario administrativo, decide de fondo las solicitudes de inicio del mencionado proceso.</t>
  </si>
  <si>
    <t>Actos Administrativos de cierre etapa administrativa 902 o Actos Administrativos decisión final 1071 suscritos</t>
  </si>
  <si>
    <t>Procedimientos administrativos especiales agrarios culminados mediante AA de no conformación de expediente, AA de no inicio del procedimiento agrario, AA cierre etapa administrativa 902 o AA decisión final 1071 expedidos</t>
  </si>
  <si>
    <t>Procedimientos administrativos especiales agrarios culminados</t>
  </si>
  <si>
    <t xml:space="preserve">Hectáreas regularizadas de los procedimientos administrativos especiales agrarios culminados </t>
  </si>
  <si>
    <t>Hectáreas Regularizadas</t>
  </si>
  <si>
    <t>Realizar la creación y posterior ingreso al archivo de gestión documental de la ANT, los expedientes de procesos agrarios Iniciados.</t>
  </si>
  <si>
    <t>Expedientes intervenidos y foliados</t>
  </si>
  <si>
    <t>Servicio de acompañamiento para la elaboración de planes de desarrollo sostenible</t>
  </si>
  <si>
    <t>Planes de desarrollo sostenible acompañados</t>
  </si>
  <si>
    <t xml:space="preserve">Realizar visitas de viabilidad técnica de las solicitudes realizadas </t>
  </si>
  <si>
    <t>SI</t>
  </si>
  <si>
    <t>Acompañar los procesos para constitución de nuevas zonas de reserva campesina ZRC</t>
  </si>
  <si>
    <t>Planes  de desarrollo sostenible acompañados en Zonas de Reserva Campesina ZRC en constitución:</t>
  </si>
  <si>
    <t>Expedir acto adminsitrativo de inicio de limitación</t>
  </si>
  <si>
    <t>Atender espacios de diálogo y de  resolución de conflictos</t>
  </si>
  <si>
    <t xml:space="preserve">Elaborar y socializar el diagnóstico socioeconómico y propuesta ambiental, productiva y social  </t>
  </si>
  <si>
    <t>Apoyar el cumplimiento de los planes de desarrollo sostenible en las zonas de reserva campesina constituidas</t>
  </si>
  <si>
    <t>Adelantar gestiones para apoyar la ejecución de los planes de desarrollo sostenible en las zonas de reserva campesina ZRC constituidas.</t>
  </si>
  <si>
    <t>Planes de desarrollo sostenible  acompañados en Zonas de Reserva Campesina  ZRC constituidas (Informe de actividades en cuanto a la implementación de los planes en las zonas de reserva de: __________________</t>
  </si>
  <si>
    <t xml:space="preserve">Transferencias corrientes </t>
  </si>
  <si>
    <t>Administrar eficientemente los bienes de la nación</t>
  </si>
  <si>
    <t>Servicio de administración de tierras de la Nación</t>
  </si>
  <si>
    <t>Predios incluidos en el inventario de tierras de la nación</t>
  </si>
  <si>
    <t xml:space="preserve">Identificar y caracterizar los predios baldíos y transferidos </t>
  </si>
  <si>
    <t>Identificar y caracterizar los predios baldíos y transferidos (fiscales patrimoniales)</t>
  </si>
  <si>
    <t>Hectáreas caracterizados</t>
  </si>
  <si>
    <t>Inversión.Recursos UE</t>
  </si>
  <si>
    <t>Incluir los predios en el inventario de tierras de la Nación y en el Fondo de Tierras</t>
  </si>
  <si>
    <t>Predios caracterizados</t>
  </si>
  <si>
    <t>Elaborar el acto administrativo o contrato de aprovechamiento</t>
  </si>
  <si>
    <t>credito</t>
  </si>
  <si>
    <t xml:space="preserve">Ejecutar las modalidades administración </t>
  </si>
  <si>
    <t>Incluir los predios inadjudicables en el inventario de baldios</t>
  </si>
  <si>
    <t>Predios inadjudicables en el inventario de baldios</t>
  </si>
  <si>
    <t>Inversión - Recursos propios</t>
  </si>
  <si>
    <t>Inscribir el acto administrativo ante las Oficinas de Registro de Instrumentos públicos respectivas</t>
  </si>
  <si>
    <t xml:space="preserve"> Desarrollar  las modalidades de administración </t>
  </si>
  <si>
    <t>Títulos derechos de uso (Contratos)</t>
  </si>
  <si>
    <t>Inversión</t>
  </si>
  <si>
    <t>Procesos de otorgamiento de Derechos de Uso impulsados</t>
  </si>
  <si>
    <t>Administar el Fondo de Tierras de la Nación</t>
  </si>
  <si>
    <t xml:space="preserve">
Resoluciones de Regulación de Servidumbres.
y  Reglamentos de Uso- manejo de playones y sabanas.</t>
  </si>
  <si>
    <t>Informe de administración de predios baldíos Islas del Rosario, con actos de señorio de 158 predios con medidas de administración.</t>
  </si>
  <si>
    <t>Informes</t>
  </si>
  <si>
    <t>Bimensual</t>
  </si>
  <si>
    <t>Adelantar el procedimiento de apertura de Folio de Matricula Inmobiliaria (FMI) de bienes baldíos</t>
  </si>
  <si>
    <t>No. de procesos de apertura de folio desarrollados</t>
  </si>
  <si>
    <t>inversión</t>
  </si>
  <si>
    <t>Predios baldíos con FMI  aperturados</t>
  </si>
  <si>
    <t>Sanear y alistar los predios ingresados al Fondo de Tierras para su adjudicación</t>
  </si>
  <si>
    <t>Sanear y alistar los predios ingresados al Fondo de Tierras para su adjudicación.</t>
  </si>
  <si>
    <t>Predios saneados</t>
  </si>
  <si>
    <t>Gastos por tributos, multas, sanciones e intereses de mora</t>
  </si>
  <si>
    <t>Reporte de hectáreas incluídas en el fondo de tierras</t>
  </si>
  <si>
    <t>Hectáreas incluídas en el fondo de tierras</t>
  </si>
  <si>
    <t>Incluir los predios en el inventario de tierras de la Nación y en el Fondo de Tierras.</t>
  </si>
  <si>
    <t>Predios incluidos en el fondo de tierras</t>
  </si>
  <si>
    <t>Servicio de administración sobre limitaciones a la propiedad</t>
  </si>
  <si>
    <t>Decisiones administrativas sobre limitaciones a la propiedad adoptadas</t>
  </si>
  <si>
    <t>Atender solicitudes sobre limitaciones a la propiedad</t>
  </si>
  <si>
    <t xml:space="preserve">Atender solicitudes sobre limitaciones a la propiedad </t>
  </si>
  <si>
    <t xml:space="preserve">Solicitudes atendidas  sobre limitaciones a la propiedad </t>
  </si>
  <si>
    <t xml:space="preserve">Mensual </t>
  </si>
  <si>
    <t xml:space="preserve">Expedir los actos administrativos de decisión de las solicitudes de limitaciones a la propiedad </t>
  </si>
  <si>
    <t>Decisiones administrativas sobre limitaciones a la propiedad adoptada</t>
  </si>
  <si>
    <t>Facilitar el acceso a tierras</t>
  </si>
  <si>
    <t>Servicio de adjudicación de baldios</t>
  </si>
  <si>
    <t>Familias beneficiadas con la adjudicación de baldíos</t>
  </si>
  <si>
    <t xml:space="preserve">Realizar la revisión jurídico técnica de las solicitudes de adjudicación de baldíos y expedir autos de aceptación, negación o archivo </t>
  </si>
  <si>
    <t xml:space="preserve">
Títulos formalizados que otorgan acceso a tierras.
</t>
  </si>
  <si>
    <t>VARIOS</t>
  </si>
  <si>
    <t xml:space="preserve">Adjudicación de baldios a Entidades de Derecho Público
</t>
  </si>
  <si>
    <t>Trámites- sobre solicitudes de adjudicación de baldíos a entidades de derecho público EDP</t>
  </si>
  <si>
    <t xml:space="preserve">Validar la revisión jurídico técnica de las solicitudes de adjudicación de baldíos y expedir autos de aceptación, negación o archivo </t>
  </si>
  <si>
    <t>Solicitudes atendidas- Actos administrativos de desición expedidos- negación y archivo.</t>
  </si>
  <si>
    <t>Actos administrativos de adjudicación expedidos a Entidades de Derecho Público -  Resoluciones expedidas a favor
 de EDP.</t>
  </si>
  <si>
    <t>Títulos de adjudicación registrados en Folio de matricula inmobiliaria FMI</t>
  </si>
  <si>
    <t xml:space="preserve">Realizar la etapa publicitaria de la aceptación de la solicitud de adjudicación de baldíos </t>
  </si>
  <si>
    <t>Hectáreas de baldíos adjudicadas - Registradas en FMI)</t>
  </si>
  <si>
    <t xml:space="preserve">Verificar aspectos jurídicos y técnicos  del predio objeto de solicitud </t>
  </si>
  <si>
    <t>Informe de Seguimiento y Monitoreo presentados</t>
  </si>
  <si>
    <t xml:space="preserve">Adjudicación de baldios en zonas focalizadas
</t>
  </si>
  <si>
    <t>Familias beneficiadas con la adjudicación de baldíos - zonas focalizadas</t>
  </si>
  <si>
    <t>Subdirección de acceso a tierras en zonas focalizadas</t>
  </si>
  <si>
    <t>Transferncias corrientes</t>
  </si>
  <si>
    <t>Expedir y registrar los actos administrativos de decisión de las solicitudes</t>
  </si>
  <si>
    <t>Títulos BPN adjudicados y registrados- zonas focalizadas</t>
  </si>
  <si>
    <t>Adquisición de bienes y servicios Crédito</t>
  </si>
  <si>
    <t>Hectáreas de baldíos adjudicadas - zonas focalizadas</t>
  </si>
  <si>
    <t>Mujeres rurales beneficiadas con acceso a tierras- zonas focalizadas</t>
  </si>
  <si>
    <r>
      <t xml:space="preserve">Actos administrativos de adjudicación (cierre) </t>
    </r>
    <r>
      <rPr>
        <sz val="10"/>
        <rFont val="Arial Narrow"/>
        <family val="2"/>
      </rPr>
      <t>radicados ante la ORIP</t>
    </r>
  </si>
  <si>
    <t>Actos administrativos expedidos</t>
  </si>
  <si>
    <t>Informe de seguimiento a los procesos adjudicados</t>
  </si>
  <si>
    <t>Adjudicación de baldios a persona natural por demanda y descongestión</t>
  </si>
  <si>
    <t xml:space="preserve">Diagnostico de las Solicitudes de adjudicación de baldíos a persona natural por demanda (Decr.902, Ley 160)
</t>
  </si>
  <si>
    <t>Subdirección de acceso a tierras por demanda y descongestión</t>
  </si>
  <si>
    <t>Solicitudes de adjudicación de baldíos a persona natural impulsadas por demanda y descongestión.</t>
  </si>
  <si>
    <r>
      <t xml:space="preserve">Resoluciones de adjudicación de baldíos a Persona Natural radicadas por demanda y descongestión ante las ORIP'S- </t>
    </r>
    <r>
      <rPr>
        <b/>
        <sz val="10"/>
        <color theme="1"/>
        <rFont val="Arial Narrow"/>
        <family val="2"/>
      </rPr>
      <t>hacen parte de los 3.200</t>
    </r>
  </si>
  <si>
    <r>
      <t xml:space="preserve">Títulos registrados que otorgan acceso a tierras por adjudicación de baldíos a persona natural, por demanda y descongestión </t>
    </r>
    <r>
      <rPr>
        <b/>
        <sz val="10"/>
        <color theme="1"/>
        <rFont val="Arial Narrow"/>
        <family val="2"/>
      </rPr>
      <t>- Meta 3.200</t>
    </r>
  </si>
  <si>
    <t>Hectáreas de baldíos adjudicadas y registradas a Persona natural por demanda y descongestión registradas a ravés del Fondo de Tierras</t>
  </si>
  <si>
    <t>Familias beneficiadas con títulos registrados  que otorgan acceso a tierras por adjudicación de baldíos a persona natural, por demanda y descongestión</t>
  </si>
  <si>
    <t>Mujeres beneficiadas con títulos registrados que otorgan acceso a tierras por adjudicación de baldíos a persona natural, por demanda y descongestión</t>
  </si>
  <si>
    <t xml:space="preserve">Servicio de adjudicación de Bienes Fiscales Patrimoniales </t>
  </si>
  <si>
    <t>Familias beneficiadas con la adjudicación de BFP</t>
  </si>
  <si>
    <t xml:space="preserve">Expedir el auto de inicio o de apertura, negación o archivo de las solicitudes de adjudicación de bienes fiscales patrimoniales </t>
  </si>
  <si>
    <r>
      <t xml:space="preserve">Familias beneficiadas con la adjudicación de BFP- </t>
    </r>
    <r>
      <rPr>
        <b/>
        <sz val="10"/>
        <color theme="1"/>
        <rFont val="Arial Narrow"/>
        <family val="2"/>
      </rPr>
      <t>Zonas Focalizadas</t>
    </r>
  </si>
  <si>
    <r>
      <t>Títulos formalizados que otorgan acceso a tierras-</t>
    </r>
    <r>
      <rPr>
        <b/>
        <sz val="10"/>
        <color theme="1"/>
        <rFont val="Arial Narrow"/>
        <family val="2"/>
      </rPr>
      <t>Zonas Focalizadas</t>
    </r>
  </si>
  <si>
    <t>Títulos BFP adjudicados y registrados</t>
  </si>
  <si>
    <r>
      <t>Hectáreas de BFP adjudicadas</t>
    </r>
    <r>
      <rPr>
        <b/>
        <sz val="10"/>
        <color theme="1"/>
        <rFont val="Arial Narrow"/>
        <family val="2"/>
      </rPr>
      <t>-Zonas Focalizadas</t>
    </r>
  </si>
  <si>
    <t xml:space="preserve">Hectáreas de BFP adjudicadas </t>
  </si>
  <si>
    <t>Ordenar las pruebas necesarias</t>
  </si>
  <si>
    <r>
      <t>Mujeres rurales beneficiadas con acceso a tierras a través de BFP</t>
    </r>
    <r>
      <rPr>
        <b/>
        <sz val="10"/>
        <color theme="1"/>
        <rFont val="Arial Narrow"/>
        <family val="2"/>
      </rPr>
      <t>-Zonas Focalizadas</t>
    </r>
  </si>
  <si>
    <t>Mujeres rurales beneficiadas con acceso a tierras a través de BFP</t>
  </si>
  <si>
    <t>Notificar los actos administrativos de decisión de las solicitudes de adjudicación de bienes fiscales patrimoniales con su respectiva constancia ejecutoria</t>
  </si>
  <si>
    <r>
      <t>Solicitud de Registro de Actos administrativos de adjudicación BFP (cierre) ante la ORIP-</t>
    </r>
    <r>
      <rPr>
        <b/>
        <sz val="10"/>
        <color theme="1"/>
        <rFont val="Arial Narrow"/>
        <family val="2"/>
      </rPr>
      <t>Zonas Focalizadas</t>
    </r>
  </si>
  <si>
    <t>Actos administrativos de adjudicación BFP (cierre) en trámite de registro ante la ORIP</t>
  </si>
  <si>
    <r>
      <t>Títulos formalizados que otorgan acceso a tierras a través de Asignación de Derechos</t>
    </r>
    <r>
      <rPr>
        <b/>
        <sz val="10"/>
        <color theme="1"/>
        <rFont val="Arial Narrow"/>
        <family val="2"/>
      </rPr>
      <t>-Zonas Focalizadas</t>
    </r>
  </si>
  <si>
    <t>Títulos formalizados que otorgan acceso a tierras a través de Asignación de Derechos</t>
  </si>
  <si>
    <r>
      <t>Familias beneficiadas con la adjudicación a través de Asignación de Derecho</t>
    </r>
    <r>
      <rPr>
        <b/>
        <sz val="10"/>
        <color theme="1"/>
        <rFont val="Arial Narrow"/>
        <family val="2"/>
      </rPr>
      <t>s-Zonas Focalizadas</t>
    </r>
  </si>
  <si>
    <t>Familias beneficiadas con la adjudicación a través de Asignación de Derechos</t>
  </si>
  <si>
    <r>
      <t>Mujeres rurales beneficiadas con acceso a tierras a través de Asignación de Derechos</t>
    </r>
    <r>
      <rPr>
        <b/>
        <sz val="10"/>
        <color theme="1"/>
        <rFont val="Arial Narrow"/>
        <family val="2"/>
      </rPr>
      <t>-Zonas Focalizadas</t>
    </r>
  </si>
  <si>
    <t>Mujeres rurales beneficiadas con acceso a tierras a través de Asignación de Derechos</t>
  </si>
  <si>
    <r>
      <t>Hectáreas adjudicadas a través de Asignación de -</t>
    </r>
    <r>
      <rPr>
        <b/>
        <sz val="10"/>
        <color theme="1"/>
        <rFont val="Arial Narrow"/>
        <family val="2"/>
      </rPr>
      <t>Zonas Focalizadas</t>
    </r>
  </si>
  <si>
    <t>Hectáreas adjudicadas a través de Asignación de Derechos</t>
  </si>
  <si>
    <t>Solicitar el registro del acto administrativo de adjudicación de  bienes fiscales patrimoniales ante la ORIP</t>
  </si>
  <si>
    <t>Titulos que otorgan accesoa tierras con  Bienes Fiscales Patrimoniales por demanda y descongestión-</t>
  </si>
  <si>
    <t>Adquisición de bienes y servicios -Viaticos y tiquetes</t>
  </si>
  <si>
    <t xml:space="preserve">Familias beneficiadas con títulos adjudicados y registrados de Bienes Fiscales Patrimoniales  que otorgan acceso a tierras por demanda y descongestión
</t>
  </si>
  <si>
    <t xml:space="preserve">Familias beneficiadas con títulos adjudicados y registrados de Bienes Fiscales Patrimoniales  que otorgan acceso a tierras por demanda y descongestión
</t>
  </si>
  <si>
    <t>Mujeres beneficiadas con títulos adjudicados y registrados de Bienes Fiscales Patrimoniales  que otorgan acceso a tierras por demanda y descongestión</t>
  </si>
  <si>
    <t>Hectáreas de bienes fiscales patrimoniales adjudicadas y registradas por demanda y descongestión a través del fondo de tierras</t>
  </si>
  <si>
    <t>Solicitudes de Bienes Fiscales Patrimoniales impulsadas por demanda y descongestión</t>
  </si>
  <si>
    <t>Servicio de apoyo financiero para la adquisición de tierras</t>
  </si>
  <si>
    <t>Predos adquiridos-Materialización</t>
  </si>
  <si>
    <t>Adelantar la revisión técnica y jurídica de las solicitudes de adjudicación de subsidios de tierras</t>
  </si>
  <si>
    <t xml:space="preserve">Materialización de subsidios </t>
  </si>
  <si>
    <t>Resoluciones de materialización expedidas que ordenen el pago de los componentes del subsidio</t>
  </si>
  <si>
    <t>Expedir y notificar actos administrativos de adjudicación de subsidios</t>
  </si>
  <si>
    <t>Otorgar titulos apoyadas para la adquisición de tierras</t>
  </si>
  <si>
    <t>Titulos beneficiadas con la adquisición de tierras (Familias con Predios pagados)</t>
  </si>
  <si>
    <t>Bneficiar Familias apoyadas para la adquisición de tierras</t>
  </si>
  <si>
    <t>Familias beneficiadas con la adquisición de tierras (Familias con Predios pagados)</t>
  </si>
  <si>
    <t>Mujeres rurales beneficiadas con acceso a tierras</t>
  </si>
  <si>
    <t>Mujeres beneficiadas con la adquisición de tierras (Mujeres con Predios pagados)</t>
  </si>
  <si>
    <t>Realizar el estudio de las condiciones jurídicas, técnicas y ambientales de los predios que potencialmente pueden ser adquiridos mediante el Subsidio</t>
  </si>
  <si>
    <t>Realizar verificación de cumplimiento de condiciones de los predios postulados para la materialización de Subsidio</t>
  </si>
  <si>
    <t>Predios con verificación de cumplimiento de condiciones</t>
  </si>
  <si>
    <t xml:space="preserve">Expedir y notificar actos administrativos que ordenen el pago de los componentes del subsidio </t>
  </si>
  <si>
    <t>Efectuar seguimiento y monitoreo a subsidios materializados</t>
  </si>
  <si>
    <t>Informe de seguimiento a los procesos materializados con proyecto productivo</t>
  </si>
  <si>
    <t xml:space="preserve">
Adelantar las gestiones de implementacion del RIR en el procedimiento de asignación de subsidos SIAT</t>
  </si>
  <si>
    <t>Informe de las gestiones adelantadas para la  implementación del RIR</t>
  </si>
  <si>
    <t xml:space="preserve">Realizar el Cierre técnico y financiero de subsidios </t>
  </si>
  <si>
    <t>Subsidios Otorgados (Cierre Técnico y Financiero de Subsidios)</t>
  </si>
  <si>
    <t>Servicio de entrega de tierras</t>
  </si>
  <si>
    <t>Predios adjudicados</t>
  </si>
  <si>
    <t>Adelantar las gestiones para la compra de predios rurales en el marco de los compromisos del Gobierno Nacional</t>
  </si>
  <si>
    <t>Informe de compra a asociaciones, Informe de compra a reincorporación, Informe de Adjudicaciones programas especiales</t>
  </si>
  <si>
    <t>Informes de seguimiento realizados</t>
  </si>
  <si>
    <t xml:space="preserve">Adelantar las gestiones para la compra de predios rurales en el marco de los compromisos del Gobierno Nacional. </t>
  </si>
  <si>
    <t>Predios Comprados programas especiales</t>
  </si>
  <si>
    <t>Adjudicar los predios adquiridos por la ANT a las familias beneficiarias de los programas especiales</t>
  </si>
  <si>
    <t xml:space="preserve"> CONPES 3931 - Reincorporación FARC </t>
  </si>
  <si>
    <t xml:space="preserve">
Adelantar la gestiones para la Compra de predios rurales (AETCR) en el marco de los compromisos del gobierno nacional con consejo nacional de reincorporación. * Los recursos para tal fin son de FCP y la inversión de personal es de la ANT.</t>
  </si>
  <si>
    <t>Predios Comprados reincorporados</t>
  </si>
  <si>
    <t xml:space="preserve">Adelantar las gestiones tendientes a la viabilidad tecnica agronómica de los predios postulados por las organizaciones y que se encuentran en gestión  para la compra, en el marco de los compromisos del Gobierno Nacional. </t>
  </si>
  <si>
    <t>Visitas tecnicas realizadas</t>
  </si>
  <si>
    <t>Adjudicar los predios adquiridos por la ANT a las familias beneficiarias de los programas especiales (los cuales se titulan por UAF)</t>
  </si>
  <si>
    <t>Títulos formalizados que otorgan acceso a tierras (Predios y/ o parcelas)</t>
  </si>
  <si>
    <t>Familias beneficiadas con entrega de predios</t>
  </si>
  <si>
    <t>Hectáreas tituladas a través del fondo de Tierras</t>
  </si>
  <si>
    <t>Estudios preliminares y complemetario de titulos</t>
  </si>
  <si>
    <t>IMPLEMENTACIÓN DEL PROGRAMA DE FORMALIZACIÓN DE TIERRAS Y FOMENTO AL DESARROLLO RURAL PARA COMUNIDADES INDÍGENAS A NIVEL NACIONAL</t>
  </si>
  <si>
    <t>Materializar los derechos territoriales de los pueblos y comunidades indígenas</t>
  </si>
  <si>
    <t>Ampliar el acceso a la tierra dirigida a los pueblos y comunidades indígenas</t>
  </si>
  <si>
    <t xml:space="preserve">Servicio de constitución de resguardos </t>
  </si>
  <si>
    <t>Acuerdos  registrados</t>
  </si>
  <si>
    <t>Realizar las reuniones de la Comisión Nacional de Territorios Indígenas para el fortalecimiento de los espacios de concertación.</t>
  </si>
  <si>
    <t>Practicar visitas técnicas de levantamiento de información.</t>
  </si>
  <si>
    <t>Actas de visitas y/o socializaciones firmadas</t>
  </si>
  <si>
    <t>Adquisición de bienes y servicios (ASO-CIT)</t>
  </si>
  <si>
    <t xml:space="preserve">Subdirección de Asuntos Étnicos </t>
  </si>
  <si>
    <t>CONPES 3799 - Cauca</t>
  </si>
  <si>
    <t>CONPES 3805 - Fronteras</t>
  </si>
  <si>
    <t>Adquisición de bienes y servicios- ( PNUD)</t>
  </si>
  <si>
    <t>CONPES 3904 - Mocoa</t>
  </si>
  <si>
    <t>Adquisición de bienes y servicios (Transporte)</t>
  </si>
  <si>
    <t>Realizar estudios socioeconómicos, jurídicos, geográficos y de tenencia de tierras para la constitución.</t>
  </si>
  <si>
    <t xml:space="preserve">Realizar Estudios de factibilidad </t>
  </si>
  <si>
    <t>Estudios socioeconómicos, jurídicos, geográficos y de tenencia de tierras para la constitución elaborados.</t>
  </si>
  <si>
    <t>CONPES 3951 - Implementación Catastro Multipropósito</t>
  </si>
  <si>
    <t>CONPES 3886 - Deforestación</t>
  </si>
  <si>
    <t>Expedir acuerdos de constitución de resguardos.</t>
  </si>
  <si>
    <t>CONPES 3797 - Altillanura</t>
  </si>
  <si>
    <t xml:space="preserve">Proyectar actos administrativos </t>
  </si>
  <si>
    <t>Acto administrativo que define solicitud.</t>
  </si>
  <si>
    <t>CONPES 3739 - Catatumbo</t>
  </si>
  <si>
    <t>Notificar de la constitución a la comunidad.</t>
  </si>
  <si>
    <t xml:space="preserve">Realizar la constitución de resguardos </t>
  </si>
  <si>
    <t>Acuerdos Registrados</t>
  </si>
  <si>
    <t>Registrar acuerdos de constitución ante la ORIP.</t>
  </si>
  <si>
    <t xml:space="preserve">Servicio de ampliación de resguardos </t>
  </si>
  <si>
    <t>Acuerdos registrados</t>
  </si>
  <si>
    <t>Adquisición de bienes y servicios - ( PNUD)</t>
  </si>
  <si>
    <t>Realizar estudios socioeconómicos, jurídicos, geográficos y de tenencia de tierras para la ampliación.</t>
  </si>
  <si>
    <t>Estudios socioeconómicos, jurídicos, geográficos y de tenencia de tierras para la ampliación elaborados</t>
  </si>
  <si>
    <t>Expedir acuerdos de ampliación de resguardos.</t>
  </si>
  <si>
    <t>Proyectar actos administrativos</t>
  </si>
  <si>
    <t>Notificar de la legalización a la comunidad.</t>
  </si>
  <si>
    <t xml:space="preserve">Realizar la ampliación de resguardos </t>
  </si>
  <si>
    <t>Registrar acuerdos ante la ORIP.</t>
  </si>
  <si>
    <t>Servicio de saneamiento de resguardos</t>
  </si>
  <si>
    <t>Actas de entrega material de las mejoras suscritas</t>
  </si>
  <si>
    <t>Practicar visitas técnicas.</t>
  </si>
  <si>
    <t>Realizar Estudios de factibilidad</t>
  </si>
  <si>
    <t>Estudios topográficos y jurídicos para la adquisición de mejoras elaborados</t>
  </si>
  <si>
    <t xml:space="preserve">Dirección de Asuntos Étnicos </t>
  </si>
  <si>
    <t>Realizar estudios topográficos y jurídicos para la adquisición de mejoras.</t>
  </si>
  <si>
    <t>Realizar avalúos comerciales.</t>
  </si>
  <si>
    <t>Realizar Servicio de saneamiento de resguardos</t>
  </si>
  <si>
    <t>Adquirir mejoras.</t>
  </si>
  <si>
    <t>Elaborar actas de entrega de las mejoras a la comunidad.</t>
  </si>
  <si>
    <t>Registrar las mejoras ante la ORIP.</t>
  </si>
  <si>
    <t>Servicio de caracterización de los territorios ocupados o poseídos ancestralmente</t>
  </si>
  <si>
    <t>Resolución provisional  de protección de territorios ancestrales</t>
  </si>
  <si>
    <t>Estudios de caracterización ancestral y territorial de los territorios ocupados o poseídos ancestralmente elaborados</t>
  </si>
  <si>
    <t>Realizar estudio de caracterización ancestral y territorial.</t>
  </si>
  <si>
    <t>Socializar los estudios de caracterización ancestral y territorial con las comunidades.</t>
  </si>
  <si>
    <t>Expedir resoluciones.</t>
  </si>
  <si>
    <t>Realizar la caracterización de los territorios ocupados o poseídos ancestralmente</t>
  </si>
  <si>
    <t>Resolución provisional  de protección de territorios  ancestrales realizados</t>
  </si>
  <si>
    <t>Registrar las resoluciones ante la ORIP.</t>
  </si>
  <si>
    <t>Servicio de adquisición de tierras y/o mejoras para comunidades étnicas</t>
  </si>
  <si>
    <t>Predios y/o mejoras adquiridas</t>
  </si>
  <si>
    <t>Practicar visitas técnicas a predios priorizados.</t>
  </si>
  <si>
    <t>Practicar visitas técnicas topográficas y agronómicas</t>
  </si>
  <si>
    <t>Informes técnicos, topográficos y agronómicos</t>
  </si>
  <si>
    <t>Realizar estudios jurídico, geográfico, agronómico y/o antropológico.</t>
  </si>
  <si>
    <t>Estudios jurídicos, topográficos, agronómicos y de necesidad de la tierra para adquisición de tierras o mejoras elaborados</t>
  </si>
  <si>
    <t>Realizar Solicitudes de avalúos comerciales por parte de la DAE</t>
  </si>
  <si>
    <t>Avalúos comerciales solicitados</t>
  </si>
  <si>
    <t>Adquisición de bienes y servicios - ( Avaluos Comerciales)</t>
  </si>
  <si>
    <t>Realizar aclaraciones de área.</t>
  </si>
  <si>
    <t>Adquirir predios y/o mejoras.</t>
  </si>
  <si>
    <t>Realizar Presentación de Ofertas de Compra</t>
  </si>
  <si>
    <t>Ofertas de compra presentadas</t>
  </si>
  <si>
    <t>31/12/202</t>
  </si>
  <si>
    <t>Adquisición de bienes y servicios (Compra de Terrenos)</t>
  </si>
  <si>
    <t>Registrar la adquisición ante la ORIP.</t>
  </si>
  <si>
    <t>Realizar la adquisición de tierras y/o mejoras</t>
  </si>
  <si>
    <t>Entregar  predios y/o mejoras a las comunidades indígenas.</t>
  </si>
  <si>
    <t xml:space="preserve">Brindar seguridad jurídica a los pueblos y comunidades indígenas  en la dotación y tenencia de la tierra </t>
  </si>
  <si>
    <t>Servicio de delimitación del territorio de las comunidades étnicas</t>
  </si>
  <si>
    <t>Territorios delimitados</t>
  </si>
  <si>
    <t>Priorizar las solicitudes de delimitación.</t>
  </si>
  <si>
    <t>Estudios jurídicos y geográfico de delimitación del territorio elaborados</t>
  </si>
  <si>
    <t>Realizar estudios jurídico y geográfico.</t>
  </si>
  <si>
    <t>Realizar socialización de estudios.</t>
  </si>
  <si>
    <t>Realizar Servicios de delimitación del territorio</t>
  </si>
  <si>
    <t>Resguardos delimitados</t>
  </si>
  <si>
    <t>Delimitar (mojones, vallas entre otros).</t>
  </si>
  <si>
    <t>Servicio de mediación para la atención y gestión de conflictos territoriales</t>
  </si>
  <si>
    <t>Actas de mediación para la atención y gestión de conflictos territoriales</t>
  </si>
  <si>
    <t xml:space="preserve">Realizar estudios de factibilidad </t>
  </si>
  <si>
    <t>Fichas de caracterización de los conflictos elaborados</t>
  </si>
  <si>
    <t>Realizar estudios de diagnóstico y caracterización de los conflictos identificados, asociados al uso y tenencia de la tierra</t>
  </si>
  <si>
    <t xml:space="preserve">Atender los espacios de mediación para la gestión de conflictos </t>
  </si>
  <si>
    <t>Realizar la mediación para la atención y gestión de conflictos territoriales</t>
  </si>
  <si>
    <t>Actas de mediación para la gestión a conflictos territoriales suscritas</t>
  </si>
  <si>
    <t>Elaborar actas de mediación y gestión de conflictos.</t>
  </si>
  <si>
    <t>Realizar seguimiento y monitoreo a los compromisos establecidos en las actas de mediación y gestión de conflictos</t>
  </si>
  <si>
    <t>Servicio de clarificación de títulos de origen colonial o republicano</t>
  </si>
  <si>
    <t>Acto administrativo de clarificación de la  vigencia legal del título de origen colonial o republicano expedido.</t>
  </si>
  <si>
    <t>Verificar los requisitos para la conformación del expediente.</t>
  </si>
  <si>
    <t>CONPES 3811 - Nariño
CONPES 3799 - Cauca</t>
  </si>
  <si>
    <t>Practicar visita previa a territorio</t>
  </si>
  <si>
    <t>Practicar visita previa a territorio.</t>
  </si>
  <si>
    <t>Proferir acto administrativo de apertura de etapa probatoria o de archivo.</t>
  </si>
  <si>
    <t xml:space="preserve">Informes de visitas técnicas </t>
  </si>
  <si>
    <t>Practicar visitas de inspección ocular</t>
  </si>
  <si>
    <t>Elaborar el informe definitivo con aspectos jurídicos, sociales, técnicos, catastrales y cartográficos.</t>
  </si>
  <si>
    <t>Realizar acto administrativo de clarificación de la  vigencia legal del título de origen colonial o republicano expedido.</t>
  </si>
  <si>
    <t>Actos administrativos de trámite</t>
  </si>
  <si>
    <t>Expedir acto administrativo de cierre y decisión</t>
  </si>
  <si>
    <t>Acto administrativo de clarificación de la  vigencia legal del título de origen colonial o republicano expedido</t>
  </si>
  <si>
    <t>Notificar el acto administrativo de cierre y decisión.</t>
  </si>
  <si>
    <t>Ampliar el acceso de los pueblos y  comunidades indígenas a las iniciativas comunitarias</t>
  </si>
  <si>
    <t>Servicio de apoyo financiero para iniciativas comunitarias</t>
  </si>
  <si>
    <t>Iniciativas comunitarias apoyadas</t>
  </si>
  <si>
    <t>Realizar la formulación de iniciativas comunitarias.</t>
  </si>
  <si>
    <t>Realizar servicios de apoyo financiero para iniciativas comunitarias</t>
  </si>
  <si>
    <t>Realizar ruta de implementación de las iniciativas comunitarias.</t>
  </si>
  <si>
    <t>Cofinanciar iniciativas comunitarias con enfoque diferencial étnico.</t>
  </si>
  <si>
    <t>Transferencias Corrientes (Cofinanciación)</t>
  </si>
  <si>
    <t>Realizar el seguimiento a la ejecución de las iniciativas.</t>
  </si>
  <si>
    <t>Realizar Requerimientos  de cierre de cuentas bancarias realizados</t>
  </si>
  <si>
    <t xml:space="preserve">Cierres realizados de cuentas bancarias compartidas </t>
  </si>
  <si>
    <t>Realizar desembolsos de cofinanciación</t>
  </si>
  <si>
    <t>Porcentaje de recursos desembolsados de las cuentas compartidas vigencia 2015-2021</t>
  </si>
  <si>
    <t>IMPLEMENTACIÓN DEL PROGRAMA DE FORMALIZACIÓN DE TIERRAS Y FOMENTO AL DESARROLLO RURAL PARA COMUNIDADES NEGRAS A NIVEL NACIONAL</t>
  </si>
  <si>
    <t xml:space="preserve">Mejorar la pervivencia de las comunidades negras en sus territorios </t>
  </si>
  <si>
    <t>Ampliar el acceso en la dotación de tierra dirigida a la población negra</t>
  </si>
  <si>
    <t xml:space="preserve">Servicio de Titulación colectiva a comunidades negras </t>
  </si>
  <si>
    <t>Resoluciones Registradas</t>
  </si>
  <si>
    <t>Realizar las reuniones de la Comisión de territorio, ambiente y recursos minero energéticos del Espacio Nacional de Consulta Previa</t>
  </si>
  <si>
    <t>Subdirección de Asuntos Étnicos</t>
  </si>
  <si>
    <t>Adquisición de bienes y servicios (PNUD)</t>
  </si>
  <si>
    <t>Realizar informes técnicos de la visita</t>
  </si>
  <si>
    <t>Realizar Estudios de Factibilidad</t>
  </si>
  <si>
    <t>Informes de visitas técnicas para  titulación colectiva a los Consejos Comunitarios elaborados</t>
  </si>
  <si>
    <t>Expedir resoluciones de titulación colectiva.</t>
  </si>
  <si>
    <t>Realizar Proyectos de actos administrativos de titulación colectiva</t>
  </si>
  <si>
    <t>Notificar de la titulación a la comunidad.</t>
  </si>
  <si>
    <t xml:space="preserve">Realizar Servicios de Titulación colectiva a comunidades negras </t>
  </si>
  <si>
    <t>Registrar resoluciones ante la ORIP</t>
  </si>
  <si>
    <t>Servicio de adquisición de tierras y/o mejoras para comunidades étnicas.</t>
  </si>
  <si>
    <t>N.A</t>
  </si>
  <si>
    <t>Dirección de Asuntos Étnicos</t>
  </si>
  <si>
    <t>Realizar solicitudes de avalúos comerciales por parte de la DAE</t>
  </si>
  <si>
    <t>Adquisición de bienes y servicios (Avaluos Comerciales)</t>
  </si>
  <si>
    <t>Adquirir predios y/o mejoras</t>
  </si>
  <si>
    <t>Realizar Servicios de adquisición de tierras y/o mejoras</t>
  </si>
  <si>
    <t>Entregar predios y/o mejoras a las comunidades negras</t>
  </si>
  <si>
    <t>Brindar seguridad jurídica a las comunidades negras  en la dotación y tenencia de la tierra</t>
  </si>
  <si>
    <t xml:space="preserve"> Servicio de delimitación de territorios de las comunidades étnicas</t>
  </si>
  <si>
    <t>Territorios delimitados.</t>
  </si>
  <si>
    <t>Estudios jurídicos y geográficos para delimitación del territorio elaborados</t>
  </si>
  <si>
    <t>Realizar estudios jurídico y geografico.</t>
  </si>
  <si>
    <t>Realizar socialización de estudios</t>
  </si>
  <si>
    <t>Realizar estudios de diagnóstico y caracterización de los conflictos identificados, asociados al uso y tenencia de la tierra.</t>
  </si>
  <si>
    <t>Atender los espacios de mediación para la gestión de conflictos.</t>
  </si>
  <si>
    <t>Realizar Servicios de mediación para la atención y gestión de conflictos territoriales</t>
  </si>
  <si>
    <t>Realizar seguimiento y monitoreo a los compromisos establecidos en las actas de mediación y gestión de conflictos.</t>
  </si>
  <si>
    <t>Ampliar el acceso de las comunidades negras a las iniciativas comunitarias</t>
  </si>
  <si>
    <t>Servicio de apoyo financiero para iniciativas comunitarias.</t>
  </si>
  <si>
    <t>Iniciativas comunitarias apoyadas.</t>
  </si>
  <si>
    <t>Realizar Servicios de apoyo financiero para iniciativas comunitarias</t>
  </si>
  <si>
    <t>Realizar Desembolsos de cofinanciación realizados</t>
  </si>
  <si>
    <t>FORMULACIÓN DE PLAN DE ACCIÓN</t>
  </si>
  <si>
    <t>Mejoramiento Capacidad de Gestión Administrativa de la Agencia Nacional de Tierras Nacional</t>
  </si>
  <si>
    <t xml:space="preserve">	2020011000110 </t>
  </si>
  <si>
    <t>Mejorar la capacidad de la gestión administrativa de la Agencia Nacional de Tierras</t>
  </si>
  <si>
    <t>1799 - Fortalecimiento de la gestión y dirección del sector agropecuario</t>
  </si>
  <si>
    <t>Dependencia</t>
  </si>
  <si>
    <t>Fortalecer la planeación estratégica, habilidades y mecanismos de administración en la Agencia</t>
  </si>
  <si>
    <t xml:space="preserve">Documentos de planeación </t>
  </si>
  <si>
    <t xml:space="preserve">Documentos de planeación realizados </t>
  </si>
  <si>
    <t>Realizar la formulación de la planeación estratégica, planes y programas articulados con el PND</t>
  </si>
  <si>
    <t xml:space="preserve">Desarrollar las tareas estratégicas que se requieran en la dirección general </t>
  </si>
  <si>
    <t>Informe de gestión elaborado</t>
  </si>
  <si>
    <t>Dirección General</t>
  </si>
  <si>
    <t>Desarrollar alianzas nacionales e internacionales que contribuyan al cumplimiento de actividades misionales y el objetivo misional de la entidad.</t>
  </si>
  <si>
    <t>Convenios firmados</t>
  </si>
  <si>
    <t>Ejecutar las acciones formuladas en los planes y programas de la entidad</t>
  </si>
  <si>
    <t>Preparar y presentar el anteproyecto de presupuesto de inverrsión, de acuerdo con los lineamientos y cronograma establecido por la nación.</t>
  </si>
  <si>
    <t>Anteproyecto aprobado</t>
  </si>
  <si>
    <t xml:space="preserve">Número </t>
  </si>
  <si>
    <t>Oficina de Planeación</t>
  </si>
  <si>
    <t>Gestionar los trámites asociados a los proyectos de inversión a través de las plataformas SUIFP, MGA, SPI y SIIF</t>
  </si>
  <si>
    <t>Fichas EBI Actualizadas  y publicadas</t>
  </si>
  <si>
    <t xml:space="preserve">Administrar la batería de indicadores de gestión de la Entidad </t>
  </si>
  <si>
    <t xml:space="preserve">Informes Institucionales elaborados </t>
  </si>
  <si>
    <t>Apoyar la revisión de solicitudes, trámites y requerimientos relacionados con el proceso de planeación</t>
  </si>
  <si>
    <t>Solicitudes atendidas</t>
  </si>
  <si>
    <t>Estructurar los informes de gestión y rendición de cuentas para ser presentados a la ciudadanía</t>
  </si>
  <si>
    <t>Informes aprobados</t>
  </si>
  <si>
    <t>Ejercer la Secretaría Técnica del Consejo Directivo</t>
  </si>
  <si>
    <t>Actas aprobadas</t>
  </si>
  <si>
    <t>Divulgar y desarrollar las acciones de la planeación estratégica, planes y programas en las sedes de la ANT</t>
  </si>
  <si>
    <t>Emitir boletines de prensa para la difusión en medios de comunicación.</t>
  </si>
  <si>
    <t>Boletines elaborados</t>
  </si>
  <si>
    <t>Dirección General - Comunicaciones</t>
  </si>
  <si>
    <t>Publicar boletines de prensa en medios de comunicación y tener un monitoreo diario en medios.</t>
  </si>
  <si>
    <t>Boletines replicados por los medios de comunicación</t>
  </si>
  <si>
    <t>Publicar campañas de información, en los canales digitales de la Agencia Nacional de Tierras.</t>
  </si>
  <si>
    <t>Campañas difundidas en las redes sociales</t>
  </si>
  <si>
    <t>Producir contenidos audiovisuales para difundir en medios digitales, redes sociales y medios de comunicación.</t>
  </si>
  <si>
    <t>Video clips elaborados</t>
  </si>
  <si>
    <t>Diseñar piezas gráficas para redes sociales de la Agencia Nacional de Tierras.</t>
  </si>
  <si>
    <t>Piezas gráficas diseñadas</t>
  </si>
  <si>
    <t>Actualizar la Estrategia de Comunicaciones de la ANT.</t>
  </si>
  <si>
    <t>Estrategia de comunicaciones  socializada</t>
  </si>
  <si>
    <t>Producir Contenido Periodístico en la página de la Agencia Nacional de Tierras.</t>
  </si>
  <si>
    <t>Contenido periodístico publicado en la página web</t>
  </si>
  <si>
    <t xml:space="preserve">Realizar monitoreo de la Redes Sociales (Facebook, Twitter, Instagram y YouTube). </t>
  </si>
  <si>
    <t>Informe de monitoreo</t>
  </si>
  <si>
    <t>Servicio de Educación Informal para la Gestión Administrativa</t>
  </si>
  <si>
    <t>Personas capacitadas</t>
  </si>
  <si>
    <t>Fortalecer la gestión de competencias en la ANT frente a las necesidades y objetivos institucionales.</t>
  </si>
  <si>
    <t>Diseñar y aprobar el Plan Estratégico de Talento Humano</t>
  </si>
  <si>
    <t>Plan Publicado</t>
  </si>
  <si>
    <t>Subdirector(a) de Talento Humano</t>
  </si>
  <si>
    <t>Implementar el Plan Estratégico de Talento Humano</t>
  </si>
  <si>
    <t xml:space="preserve">Informe de implementación elaborado </t>
  </si>
  <si>
    <t>Implantar acciones y herramientas para consolidar la gestión del conocimiento administrativo y misional</t>
  </si>
  <si>
    <t>Diseñar y aprobar el Plan de Bienestar e Incentivos Institucionales</t>
  </si>
  <si>
    <t>Realizar Informe Final de Ejecución del Plan de Bienestar e Incentivos Institucionales</t>
  </si>
  <si>
    <t>Informe final de ejecución elaborado</t>
  </si>
  <si>
    <t xml:space="preserve">Realizar eventos de capacitación en gestión administrativa y misional </t>
  </si>
  <si>
    <t>Diseñar y aprobar el Plan Institucional de Formación y Capacitación</t>
  </si>
  <si>
    <t>Realizar Informe Final de Ejecución del Plan Institucional de Formación y Capacitación</t>
  </si>
  <si>
    <t>Planeación y acompañamiento a cada una de las áreas de la Agencia para la ejecución de los eventos a nivel nacional.</t>
  </si>
  <si>
    <t>Eventos realizados</t>
  </si>
  <si>
    <t>viáticos</t>
  </si>
  <si>
    <t>Garantizar el transporte aereo y terrestre requerido por la entidad para atender los compromisos, mesas y eventos desarrollados en el territorio</t>
  </si>
  <si>
    <t>Contrato ejecutado</t>
  </si>
  <si>
    <t>Subdirección Administrativa y Financiera</t>
  </si>
  <si>
    <t>Fortalecer la implementación de los sistemas de gestión y políticas de MIPG en la Agencia</t>
  </si>
  <si>
    <t>Servicio de Implementación Sistemas de Gestión</t>
  </si>
  <si>
    <t>Sistema de Gestión implementado</t>
  </si>
  <si>
    <t>Implementar las políticas y operación del MIPG, articulando los procesos de la ANT</t>
  </si>
  <si>
    <t xml:space="preserve">Diseñar y aprobar el Plan de Trabajo Anual en Seguridad y Salud en el Trabajo  </t>
  </si>
  <si>
    <t xml:space="preserve">Realizar Informe Final de Ejecución del Plan de Trabajo Anual en Seguridad y Salud en el Trabajo  </t>
  </si>
  <si>
    <t>Realizar seguimiento a los temas administrativos de la Agencia, relacionados con la ordenación de gasto, contratación, PQRDS y planeación de la Secretaría General</t>
  </si>
  <si>
    <t>Secretaría General</t>
  </si>
  <si>
    <t>Revisar y analizar PQRSD</t>
  </si>
  <si>
    <t>Proyecciones de respuesta a derechos de petición formulados por los ciudadanos en virtud del RESO</t>
  </si>
  <si>
    <t>Subdirección de Sistemas de Información de Tierras-Dirección de Gestión de Ordenamiento Social de la Propiedad</t>
  </si>
  <si>
    <t>Revisar y analizar notificaciones, expedientes finalizados en SIT, Oficios de citaciones o notificaciones efectivas de actos administrativos de inclusión, no inclusión, desistimientos, recursos de reposición o cualquier resolución que se expida dentro del procedimiento de consolidación del Registro de Sujetos de Ordenamiento - RESO</t>
  </si>
  <si>
    <t>Notificaciones, expedientes, oficios y actos administrativos incluidos en matriz</t>
  </si>
  <si>
    <t>Administrar y gestionar la infraestructura tecnológica de la ANT</t>
  </si>
  <si>
    <t>Prestar el servicio de atención al ciudadano mediante los canales de comunicación institucionales</t>
  </si>
  <si>
    <t>Informes de seguimiento a la gestión elaborados</t>
  </si>
  <si>
    <t>Desarrollar y fortalecer el proceso de la Gestión Disciplinaria de la Agencia Nacional de Tierras</t>
  </si>
  <si>
    <t>Realizar el seguimiento a la ejecución financiera</t>
  </si>
  <si>
    <t>Informes de gestión elaborados</t>
  </si>
  <si>
    <t xml:space="preserve">Realizar seguimiento a los objetivos, actividades, recursos, indicadores e implementar los cambios y mejoras derivados del diagnóstico de Gestión Ambiental en la ANT. </t>
  </si>
  <si>
    <t>Informes de seguimiento elaborados</t>
  </si>
  <si>
    <t>Desarrollar y fortalecer el proceso precontractual, contractual y de liquidaciones de la Agencia Nacional de Tierras, así como administrar instrumentos y plataformas asociadas al registro, consolidación y reporte de la información contractual.</t>
  </si>
  <si>
    <t>Informes de Gestión Contractual elaborado</t>
  </si>
  <si>
    <t>Coordinación para la Gestión Contractual</t>
  </si>
  <si>
    <t>Elaborar el informe institucional de la ANT para Presidencia de la República *(documento con categoria de información publica reservada)</t>
  </si>
  <si>
    <t>Informes de gestión institucional elaborados</t>
  </si>
  <si>
    <t>Oficina del Inspector de la Gestión de Tierras</t>
  </si>
  <si>
    <t>Realizar socializaciones con áreas de interes sobre las disposiciones de la  Resolución MinTIC 1519 del 2020</t>
  </si>
  <si>
    <t>Socializaciones realizadas</t>
  </si>
  <si>
    <t>Cuatrimestral</t>
  </si>
  <si>
    <t>Hacer seguimiento a la implementación del instrumento de política en materia de transparencia de la ANT.</t>
  </si>
  <si>
    <t xml:space="preserve">Actualizar la guía para la implementación de la Ley 1712 de 2014 </t>
  </si>
  <si>
    <t>Guia actualizada</t>
  </si>
  <si>
    <t xml:space="preserve">Realizar capacitaciones para la prevención y lucha contra la corrupción, con areas de interes. </t>
  </si>
  <si>
    <t>Capacitaciones realizadas</t>
  </si>
  <si>
    <t>Elaborar y gestionar la publicación de piezas comunicativas para la prevención y lucha contra la corrupción.</t>
  </si>
  <si>
    <t xml:space="preserve">Piezas comunicativas elaboradas </t>
  </si>
  <si>
    <t>Actualizar documentos metodológicos para el monitoreo a los riesgos de corrupción.</t>
  </si>
  <si>
    <t>Realizar monitoreo al mapa de riesgos de corrupción.</t>
  </si>
  <si>
    <t xml:space="preserve">Informes de monitoreo elaborados </t>
  </si>
  <si>
    <t>Dar trámite a las denuncias y requerimientos recibidos en la OIGT, conforme a las competencias establecidas.</t>
  </si>
  <si>
    <t>Reporte de requerimientos y actuaciones tramitadas</t>
  </si>
  <si>
    <t>Elaborar el informe de denuncias y seguimiento a irregularidades.</t>
  </si>
  <si>
    <t>Informe de denuncias y seguimiento a irregularidades elaborado</t>
  </si>
  <si>
    <t>Sustanciación, control, vigilancia y representación judicial y extrajudicial en los procesos en los que la Agencia Nacional de Tierras sea parte o tercera interesada</t>
  </si>
  <si>
    <t xml:space="preserve">Reporte de procesos Vigilados en E-Kogui </t>
  </si>
  <si>
    <t xml:space="preserve">Oficina Jurídica </t>
  </si>
  <si>
    <t>Atender, responder y realizar seguimiento de acciones constitucionales de procesos en los que sea vinculada la Entidad</t>
  </si>
  <si>
    <t xml:space="preserve">Reporte de Acciones de Tutela trámitadas por la Oficina Jurídica </t>
  </si>
  <si>
    <t>Atender la solicitud de conceptos jurídicos solicitados por los particulares (Derecho de Petición - Concepto) y por las areas misionales de la Agencia Nacional de Tierras</t>
  </si>
  <si>
    <t xml:space="preserve">Viabilidades y Conceptos Jurídicos expedidos </t>
  </si>
  <si>
    <t>Realizar la vigilancia sobre los procesos de restitución de tierras en los que la entidad sea parte o tercero interesado, así como en los demás trámites o actuaciones administrativas derivadas de dichos procesos a cargo de la Oficina Jurídica.</t>
  </si>
  <si>
    <t xml:space="preserve">Actuaciones radicadas ante Despacho Judicial y/o administrativo </t>
  </si>
  <si>
    <t xml:space="preserve">Seguimiento e Implementación a la Política de Prevención del Daño Antijurídico </t>
  </si>
  <si>
    <t xml:space="preserve">Informes de seguimiento </t>
  </si>
  <si>
    <t>Asistencia a Audiencia en los procesos en los que la Agencia Nacional de Tierras sea parte o tercera interesada</t>
  </si>
  <si>
    <t>Reporte de asistencia Audiencias</t>
  </si>
  <si>
    <t>Realizar la evaluación  y ajustes requeridos a la implementación de las políticas y operación del MIPG y los procesos institucionales de la ANT</t>
  </si>
  <si>
    <t xml:space="preserve">Gestionar y publicar el programa - Plan Anual de Auditoría </t>
  </si>
  <si>
    <t>Programa - plan anual de auditoría publicado en la Intranet</t>
  </si>
  <si>
    <t>Oficina de Control Interno</t>
  </si>
  <si>
    <t>Realizar auditorías internas de acuerdo con lo establecido  en el Plan Anual de Auditoría</t>
  </si>
  <si>
    <t>Auditorias implementadas del Plan Anual de Auditorias</t>
  </si>
  <si>
    <t>Presentar los informes de ley (obligatorios, de acuerdo con lo establecido en la normatividad vigente)</t>
  </si>
  <si>
    <t>Informes de resultados, enviados a Dirección General y publicados en página Web</t>
  </si>
  <si>
    <r>
      <t>Realizar</t>
    </r>
    <r>
      <rPr>
        <sz val="10"/>
        <color theme="1"/>
        <rFont val="Arial Narrow"/>
        <family val="2"/>
      </rPr>
      <t xml:space="preserve"> ejercicios</t>
    </r>
    <r>
      <rPr>
        <sz val="10"/>
        <rFont val="Arial Narrow"/>
        <family val="2"/>
      </rPr>
      <t xml:space="preserve"> seguimiento a la gestión institucional, de acuerdo con el Plan Anual de Auditoría.</t>
    </r>
  </si>
  <si>
    <t>Informes de resultados implementados del Plan Anual de Auditorias debidamente publicados y/o soportes de seguimiento (correos electrónicos)</t>
  </si>
  <si>
    <t>Realizar el monitoreo a los reportes que la Agencia Nacional de Tierras debe realizar a los entes de control</t>
  </si>
  <si>
    <t>Acuse recibido de los entes de control de los reportes realizados por parte de la Agencia Nacional de Tierras</t>
  </si>
  <si>
    <t>Realizar acciones para el fomento de la cultura de autocontrol, de acuerdo con el Plan Anual de Auditorias</t>
  </si>
  <si>
    <r>
      <rPr>
        <sz val="10"/>
        <color theme="1"/>
        <rFont val="Arial Narrow"/>
        <family val="2"/>
      </rPr>
      <t>Informes de acciones realizadas que contengan evidencias de como l</t>
    </r>
    <r>
      <rPr>
        <sz val="10"/>
        <rFont val="Arial Narrow"/>
        <family val="2"/>
      </rPr>
      <t>istados de asistencias, publicaciones, memorias y/o material de capacitaciones</t>
    </r>
  </si>
  <si>
    <t>Realizar la administración de los Riesgos de Gestión de la ANT (SCI - MECI)</t>
  </si>
  <si>
    <t>Plan ejecutado</t>
  </si>
  <si>
    <t>Apoyar de desarrollo y sostenimiento del Sistema Integrado de Planeación y Gestión (MIPG)</t>
  </si>
  <si>
    <t>Plan  ejecutado</t>
  </si>
  <si>
    <t>Fortalecimiento del proceso de desarrollo y gestión de la arquitectura empresarial institucional nacional</t>
  </si>
  <si>
    <t xml:space="preserve"> 	2019011000263</t>
  </si>
  <si>
    <t>Fortalecer el proceso de desarrollo y gestión de la arquitectura empresarial institucional.</t>
  </si>
  <si>
    <t>Fecha inicio</t>
  </si>
  <si>
    <t>Articular la estrategia de TI con los procesos de la Entidad</t>
  </si>
  <si>
    <t>Documento para la planeación estratégica en TI</t>
  </si>
  <si>
    <t>Documentos para la planeación estratégica en TI</t>
  </si>
  <si>
    <t>Construir el documento de arquitectura empresarial</t>
  </si>
  <si>
    <t>Documentar ejercicios de arquitectura empresarial conforme a los dominios a intervenir y al alcance del mismo</t>
  </si>
  <si>
    <t>Documentos de arquitectura elaborados</t>
  </si>
  <si>
    <t>Subdirección Sistemas de Información de Tierras</t>
  </si>
  <si>
    <t>Actualizar el Plan Estrategico de Tecnologias de la Información y las Comunicaciones - PETIC</t>
  </si>
  <si>
    <t>Realizar la actualización del PETI de acuerdo con las nuevas estrategias e iniciativas</t>
  </si>
  <si>
    <t>PETI actualizado</t>
  </si>
  <si>
    <t>Fortalecer la capacidad y flexibilidad en el aprovisionamiento en los servicios tecnológicos</t>
  </si>
  <si>
    <t xml:space="preserve"> Servicios tecnológicos</t>
  </si>
  <si>
    <t>Índice de capacidad en la prestación de servicios de tecnología</t>
  </si>
  <si>
    <t>Gestionar la adquisición de la mesa de ayuda</t>
  </si>
  <si>
    <t>Implementar y hacer seguimiento a los servicios de mesa de ayuda para atender los incidentes técnicos de hardware y software (nivel 1 y 2)</t>
  </si>
  <si>
    <t>Informes de gestión y seguimiento elaborados</t>
  </si>
  <si>
    <t>Gestionar la adquisición de servicios de nube publica</t>
  </si>
  <si>
    <t>Garantizar los servicios de nube pública para la Agencia Nacional de Tierras</t>
  </si>
  <si>
    <t>Suscripción de créditos de Azure</t>
  </si>
  <si>
    <t>Aprovisionar servicios de conectividad</t>
  </si>
  <si>
    <t>Garantizar y hacer seguimiento a los canales de internet y los canales MPLS de la ANT y sus UGT´s</t>
  </si>
  <si>
    <t>Informes de estado y seguimiento elaborado</t>
  </si>
  <si>
    <t>Brindar soporte técnico a los servicios de tecnología</t>
  </si>
  <si>
    <t>Realizar soporte y mantenimiento al portal ANT</t>
  </si>
  <si>
    <t>Informes de gestion y seguimiento elaborados</t>
  </si>
  <si>
    <t>Realizar soporte y mantenimiento a los sistemas de información de la ANT</t>
  </si>
  <si>
    <t>Aprovisionar el licenciamiento de la Entidad</t>
  </si>
  <si>
    <t>Renovar el licenciamiento institucional</t>
  </si>
  <si>
    <t>Soporte licencias renovadas</t>
  </si>
  <si>
    <t>Fortalecer la capacidad de sistematización y/o automatización de los procesos institucionales.</t>
  </si>
  <si>
    <t>Servicios de información implementados</t>
  </si>
  <si>
    <t>Sistemas de información implementados</t>
  </si>
  <si>
    <t>Gestionar el proceso de construcción de software en pro de implementar sistemas de información</t>
  </si>
  <si>
    <t>Formular y ejecutar la fase 3 de 3 de las actividades del plan de fortalecimiento del sistema de información misional</t>
  </si>
  <si>
    <t>Plan de fortalecimiento formulado</t>
  </si>
  <si>
    <t>Informes de seguimiento a la ejecución del plan</t>
  </si>
  <si>
    <t>Ejecutar los servicios de fábrica de software para el fortalecimiento de la plataforma tecnológica en el marco del catastro multiproposito.</t>
  </si>
  <si>
    <t>Servicio de fábrica de software contratados.</t>
  </si>
  <si>
    <t>Inversión (Crédito)</t>
  </si>
  <si>
    <t>Informes de seguimiento elaborado</t>
  </si>
  <si>
    <t>Brindar servicios especializados de gestión de proyectos de TI</t>
  </si>
  <si>
    <t>Servicios información actualizados</t>
  </si>
  <si>
    <t>Sistemas de información actualizados</t>
  </si>
  <si>
    <t>Gestionar el proceso de construcción de software encaminado a la actualización del sistema de información</t>
  </si>
  <si>
    <t>Formular y ejecutar actividades de la fase 3 de 3 del plan de actualización de los sistemas de información</t>
  </si>
  <si>
    <t xml:space="preserve"> Plan de actualización formulado</t>
  </si>
  <si>
    <t>Adecuación y mejoramiento de la infraestructura física de la Agencia Nacional de Tierras a nivel Nacional</t>
  </si>
  <si>
    <t>Adecuar la infraestructura física de la Agencia Nacional de Tierras</t>
  </si>
  <si>
    <t>META 2022</t>
  </si>
  <si>
    <t>Mejorar, asegurar y dotar las instalaciones físicas donde la Agencia Nacional de Tierras adelanta su operación a nivel nacional.</t>
  </si>
  <si>
    <t>Sedes adecuadas</t>
  </si>
  <si>
    <t xml:space="preserve">Adelantar proceso de identificación de las necesidades de reparación y adecuación de los mismos con su respectivo seguimiento. </t>
  </si>
  <si>
    <t>Realizar las visitas y diseños de adecuaciones, reparaciones y mantenimientos de las sedes de la ANT</t>
  </si>
  <si>
    <t>Informe de necesidades elaborado</t>
  </si>
  <si>
    <t>31/06/2022</t>
  </si>
  <si>
    <t xml:space="preserve">Adquirir los insumos para adelantar las adecuaciones y reparaciones. </t>
  </si>
  <si>
    <t xml:space="preserve">Realizar las adecuaciones, mantenimientos y reparaciones en las sedes de la ANT, incluyendo los elementos requeridos </t>
  </si>
  <si>
    <t>Informes de gestión elaborado</t>
  </si>
  <si>
    <t>Realizar las actividades relacionadas con las adecuaciones, mantenimientos y reparaciones, así como garantizar la adecuada gestión administrativa de las sedes donde adelanta su operación la ANT.</t>
  </si>
  <si>
    <t xml:space="preserve">Adquirir el servicio integrado de dotación de
mobiliario según las necesidades de elementos establecidos. </t>
  </si>
  <si>
    <t>Gestión Integral del Fondo Documental de la Agencia Nacional de Tierras</t>
  </si>
  <si>
    <t>Normalizar la disponibilidad archivística de los expedientes documentales de la Agencia de manera centralizada con los estándares de seguridad necesarios, cumpliendo con los lineamientos técnicos requeridos.</t>
  </si>
  <si>
    <t>Intervenir el fondo documental de la Agencia Nacional de Tierras bajo los criterios técnicos legales vigentes en cuanto a la gestión documental.</t>
  </si>
  <si>
    <t>Archivo Histórico Inventariado</t>
  </si>
  <si>
    <t>Documentos inventariados</t>
  </si>
  <si>
    <t>Depurar y Clasificar el fondo documental de la Agencia. Licitación publica</t>
  </si>
  <si>
    <t>Realizar  la depuración y clasificación del fondo documental institucional (Metros Lineales)</t>
  </si>
  <si>
    <t>Informe de ejecución elaborado</t>
  </si>
  <si>
    <t>Digitalizar el total de los expedientes que aun no se encuentran en formato digital.</t>
  </si>
  <si>
    <t>Migrar el total del fondo documental de la Agencia en el Sistema de Gestión Documental</t>
  </si>
  <si>
    <t>Realizar inventario del archivo central (CAN y Bodega Américas)</t>
  </si>
  <si>
    <t>FUID elaborado</t>
  </si>
  <si>
    <t>Implementar la Política de Gestión Documental en la Agencia Nacional de Tierras</t>
  </si>
  <si>
    <t>Documentos de lineamientos técnicos</t>
  </si>
  <si>
    <t xml:space="preserve">Documentos de lineamientos técnicos </t>
  </si>
  <si>
    <t>Formular o actualizar Instrumentos Archivísticos</t>
  </si>
  <si>
    <t xml:space="preserve">Presentar el Instrumento Archivístico (TRD) ante el Archivo General de la Nación </t>
  </si>
  <si>
    <t>Informe TRD presentado</t>
  </si>
  <si>
    <t>Implementar Instrumentos Archivísticos</t>
  </si>
  <si>
    <t>Implementar los Instrumentos Archivísticos (PINAR, PGD Y SIC)</t>
  </si>
  <si>
    <t>Informes de implementación elaborados</t>
  </si>
  <si>
    <t>Desarrollar las actividades de implementación del SGDEA establecidas para la vigencia 2022.</t>
  </si>
  <si>
    <t>Informe de avances de implementación elaborado</t>
  </si>
  <si>
    <t xml:space="preserve"> Servicio de gestión documental</t>
  </si>
  <si>
    <t>Documentos tramitados</t>
  </si>
  <si>
    <t>Administrar integralmente el Fondo documental de la Agencia</t>
  </si>
  <si>
    <t>Administrar la gestión de correspondencia en la ANT</t>
  </si>
  <si>
    <t>Informe de comunicaciones oficiales gestionadas elaborado</t>
  </si>
  <si>
    <t xml:space="preserve">Realizar el proceso de seguimiento y control de Gestión Documental - Archivo gestión de las dependencias </t>
  </si>
  <si>
    <t>Actas de visita de seguimiento elaboradas</t>
  </si>
  <si>
    <t>Revisión y análisis de documentos aportados por el ciudadano para determinar el programa para el cual se está solicitando la inclusión al Registro de Sujetos de Ordenamiento-RESO</t>
  </si>
  <si>
    <t>Adelantar la Conservación del Fondo Documental</t>
  </si>
  <si>
    <t>Realizar el saneamiento ambiental en las áreas de los archivos físicos de la ANT</t>
  </si>
  <si>
    <t>Saneamientos ambientales realizados</t>
  </si>
  <si>
    <t>Disponer de los equipos requeridos para la implementación de la estrategia</t>
  </si>
  <si>
    <t xml:space="preserve">Disponer los equipos requeridos para la Gestión Documental </t>
  </si>
  <si>
    <t>Informes de ejecución elaborado</t>
  </si>
  <si>
    <t>Llevar a cabo la Implementación de firmas digitales</t>
  </si>
  <si>
    <t>Adquirir e implementar las firmas digitales en los aplicativos ORFEO, Klic y SIT de la ANT</t>
  </si>
  <si>
    <t>Contrato suscrito</t>
  </si>
  <si>
    <t>Secretaría General - Soporte Tecnológico</t>
  </si>
  <si>
    <t>DIMENSIÓN MIPG</t>
  </si>
  <si>
    <t>Actividad</t>
  </si>
  <si>
    <t>Periodicidad</t>
  </si>
  <si>
    <t xml:space="preserve">Concepto/ Tipo de Gasto </t>
  </si>
  <si>
    <t xml:space="preserve">Valor Subactividad </t>
  </si>
  <si>
    <t>Fuente del recurso</t>
  </si>
  <si>
    <t>Política Direccionamiento Estratégico</t>
  </si>
  <si>
    <t>Orientar la formulación y aprobación del Plan de Acción</t>
  </si>
  <si>
    <t>Plan de acción aprobado y publicado</t>
  </si>
  <si>
    <t>Inversión/Funcionamiento</t>
  </si>
  <si>
    <t>Planeación</t>
  </si>
  <si>
    <t>Hacer seguimiento a la Ejecución Presupuestal y Plan de Acción</t>
  </si>
  <si>
    <t>Actas e informes elaborados</t>
  </si>
  <si>
    <t>Política Gestión del Talento Humano</t>
  </si>
  <si>
    <t>Hacer campañas de difusión sobre Control Interno Disciplinario</t>
  </si>
  <si>
    <t>Capacitaciones a funcionarios realizadas 
(Listas de asistencia, memorias de la capacitación y evaluaciones)</t>
  </si>
  <si>
    <t xml:space="preserve">Funcionamiento </t>
  </si>
  <si>
    <t>Secretaría General
Control Interno Disciplinario</t>
  </si>
  <si>
    <t>Banners preventivos publicados en los diferentes canales de la Agencia</t>
  </si>
  <si>
    <t>Diseñar y aprobar el Plan Anual de Vacantes</t>
  </si>
  <si>
    <t>Plan Anual de Vacantes formulado y publicado</t>
  </si>
  <si>
    <t>Implementar el Plan Anual de Vacantes</t>
  </si>
  <si>
    <t>Informe de implementación elaborado</t>
  </si>
  <si>
    <t>1/10/20222</t>
  </si>
  <si>
    <t>Diseñar y aprobar el Plan de Previsión de Recursos Humanos</t>
  </si>
  <si>
    <t>Plan de Previsión de Recursos Humanos formulado  y publicado</t>
  </si>
  <si>
    <t>Gestionar el soporte y mantenimiento del aplicativo Meta4 - SIGEP Nómina</t>
  </si>
  <si>
    <t>Informe de supervisión final elaborado</t>
  </si>
  <si>
    <t>Elaborar la programación de liquidación y pago de nómina</t>
  </si>
  <si>
    <t>Cronograma de liquidación y pago de la nómina elaborado</t>
  </si>
  <si>
    <t>Elaborar la liquidación de nómina</t>
  </si>
  <si>
    <t>Reporte liquidación de nómina elaborado</t>
  </si>
  <si>
    <t>Gestionar las situaciones administrativas</t>
  </si>
  <si>
    <t xml:space="preserve">Reporte situaciones administrativas tramitadas </t>
  </si>
  <si>
    <t>Política Gestión Presupuestal y Eficiencia del Gasto Público</t>
  </si>
  <si>
    <t>Consolidación, actualización y reporte del Plan Anual de Adquisiciones de Bienes y Servicios de la Agencia</t>
  </si>
  <si>
    <t>Plan Anual de Adquisiciones actualizado y publicado en página web y SECOP II</t>
  </si>
  <si>
    <t>Seguimiento del Plan Anual de Adquisiciones de Bienes y Servicios de la Agencia</t>
  </si>
  <si>
    <t>Informe de seguimiento elaborado</t>
  </si>
  <si>
    <t>Realizar el seguimiento, control y ajustes requeridos en los procesos presupuestales y contables de la Agencia.</t>
  </si>
  <si>
    <t xml:space="preserve">Estados Financieros elaborados </t>
  </si>
  <si>
    <t>Realizar capacitaciones enfocadas en el proceso de Gestión Financiera a los colaboradores de la ANT</t>
  </si>
  <si>
    <t>Capacitaciones realizadas
(Listado de asistencia)</t>
  </si>
  <si>
    <t>Elaborar el programa de Plan Anual de Cuentas (PAC)</t>
  </si>
  <si>
    <t xml:space="preserve">Acto Administrativo suscrito del PAC </t>
  </si>
  <si>
    <t>Realizar el levantamiento de inventario de los bienes muebles de la ANT</t>
  </si>
  <si>
    <t>Inventario actualizado</t>
  </si>
  <si>
    <t>Realizar los procesos de contratación para la prestación de servicio de aseo y cafetería.</t>
  </si>
  <si>
    <t>Prestación del servicio de aseo y cafetería (Contrato ejecutado)</t>
  </si>
  <si>
    <t>Realizar los procesos de contratación para la prestación del servicio de vigilancia y seguridad privada</t>
  </si>
  <si>
    <t>Prestación del servicio de vigilancia y seguridad privada 
(Contrato ejecutado)</t>
  </si>
  <si>
    <t>Elaborar informes de austeridad en el gasto</t>
  </si>
  <si>
    <t>Informes elaborados</t>
  </si>
  <si>
    <t xml:space="preserve">Política Gestión del Modelo de Atención </t>
  </si>
  <si>
    <t>Gestionar las PQRS, en las etapas de recepción, reparto y solución por parte del área encargada de la PQRS.</t>
  </si>
  <si>
    <t>Reportes de seguimiento a la gestión de las PQRS elaborados</t>
  </si>
  <si>
    <t>Política Gestión Documental</t>
  </si>
  <si>
    <t>Gestionar la numeración de las resoluciones, autos y circulares de la Agencia Nacional de Tierras</t>
  </si>
  <si>
    <t xml:space="preserve">Transparencia, acceso a la información publica y lucha contra la corrupción </t>
  </si>
  <si>
    <t xml:space="preserve">Elaborar, socializar y publicar el Mapa de riesgos de corrupción </t>
  </si>
  <si>
    <t>Mapa de riesgos de corrupción elaborado y publicado en pagina web</t>
  </si>
  <si>
    <t>Tramitar las solicitudes de modificación al Mapa de riesgos de corrupción presentadas por las dependencias y publicar versión actualizada.</t>
  </si>
  <si>
    <t>Actualización en página Web</t>
  </si>
  <si>
    <t>Realizar recomendaciones institucionales para fortalecimiento y mejoramiento del Mapa de riesgos de corrupción.</t>
  </si>
  <si>
    <t>Informe de recomendaciones elaborado</t>
  </si>
  <si>
    <t>Elaborar, socializar y publicar el Plan Anticorrupción y de Atención al Ciudadano institucional</t>
  </si>
  <si>
    <t>Plan Anticorrupción y de Atención al Ciudadano PAAC elaborado y publicado en pagina web.</t>
  </si>
  <si>
    <t>Tramitar las solicitudes de modificación al PAAC presentadas por las dependencias y publicar versión actualizada.</t>
  </si>
  <si>
    <t>Realizar recomendaciones institucionales para fortalecimiento y mejoramiento del PAAC</t>
  </si>
  <si>
    <t>Control Interno</t>
  </si>
  <si>
    <t>Realimentar a la alta dirección sobre el monitoreo y efectividad de la gestión del riesgo y de los controles. Así mismo, hacer seguimiento a su gestión, gestionar los riesgos y aplicar los controles</t>
  </si>
  <si>
    <t>Informes de Seguimiento al Plan Anticorrupción y Atención al ciudadano y al Mapa de Riesgos de Corrupción, enviados a Dirección General y publicados en la pagina web de la ANT</t>
  </si>
  <si>
    <t>Atender los requerimientos de asesoría y acompañamiento solicitados por las dependencias.</t>
  </si>
  <si>
    <t>Soporte de asesoría y acompañamiento (Listados de Asistencia, correos electrónicos,  actas, comunicados)</t>
  </si>
  <si>
    <t>Atender y/o acompañar las auditorías externas y/o visitas administrativas de Entes de Control Externos.</t>
  </si>
  <si>
    <t xml:space="preserve">Documentación de la atención o acompañamiento por parte de la Oficina de Control Interno </t>
  </si>
  <si>
    <t>No.</t>
  </si>
  <si>
    <t>PROYECTO DE INVERSIÓN</t>
  </si>
  <si>
    <t>APROPIACIÓN ASIGNADO</t>
  </si>
  <si>
    <t>GERENTE DEL PROYECTO</t>
  </si>
  <si>
    <t>DISTRIBUCIÓN INTERNA POR DEPENDENCIAS Y RESPONSABLES DE LA EJECUCIÓN</t>
  </si>
  <si>
    <t>RECURSO ASIGNADO</t>
  </si>
  <si>
    <t xml:space="preserve">Implementación del modelo de ordenamiento social de la propiedad rural a nivel nacional </t>
  </si>
  <si>
    <t>JEFE DE PLANEACIÓN</t>
  </si>
  <si>
    <t>Subdirección de Planeación Operativa</t>
  </si>
  <si>
    <t>Implementación del programa de formalización de tierras y fomento al desarrollo rural para comunidades indígenas a nivel nacional</t>
  </si>
  <si>
    <t>DIRECTOR DE ASUNTOS ÉTNICOS</t>
  </si>
  <si>
    <t>DIRECCIÓN DE ASUNTOS ÉTNICOS</t>
  </si>
  <si>
    <t>SUBDIRECCIÓN DE ASUNTOS ÉTNICOS</t>
  </si>
  <si>
    <t>Implementación del programa de formalización de tierras y fomento al desarrollo rural para comunidades negras a nivel nacional</t>
  </si>
  <si>
    <t>SECRETARIO GENERAL</t>
  </si>
  <si>
    <t>DIRECCIÓN GENERAL</t>
  </si>
  <si>
    <t>OFICINA DE PLANEACIÓN</t>
  </si>
  <si>
    <t>SECRETARIA GENERAL</t>
  </si>
  <si>
    <t>OFICINA JURÍDICA</t>
  </si>
  <si>
    <t>CONTROL INTERNO</t>
  </si>
  <si>
    <t>COMUNICACIONES</t>
  </si>
  <si>
    <t>TALENTO HUMANO</t>
  </si>
  <si>
    <t>INSPECTOR DE TIERRAS</t>
  </si>
  <si>
    <t>ADMINISTRATIVA Y FINANCIERA</t>
  </si>
  <si>
    <t>CONTRATACIÓN</t>
  </si>
  <si>
    <t>SUBDIRECTOR DE SISTEMAS DE INFORMACIÓN DE TIERRAS</t>
  </si>
  <si>
    <t>SUBDIRECCIÓN DE SISTEMAS DE INFORMACIÓN DE TIERRAS</t>
  </si>
  <si>
    <t>REFERENCIA</t>
  </si>
  <si>
    <t>PRODUCTO ENTREGABLE PLAN DE ACCIÓN</t>
  </si>
  <si>
    <t>Proyecto Articulado</t>
  </si>
  <si>
    <t>Resoluciones de Regulación de Servidumbres.
y  Reglamentos de Uso- manejo de playones y sabanas.</t>
  </si>
  <si>
    <t>Diagnostico de las Solicitudes de adjudicación de baldíos a persona natural por demanda (Decr.902, Ley 160)</t>
  </si>
  <si>
    <t>Familias beneficiadas con títulos adjudicados y registrados de Bienes Fiscales Patrimoniales  que otorgan acceso a tierras por demanda y descongestión</t>
  </si>
  <si>
    <t>Proyecto Indígenas</t>
  </si>
  <si>
    <t>Proyecto Comunidades negras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</si>
</sst>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m/yyyy"/>
    <numFmt numFmtId="165" formatCode="_-&quot;$&quot;\ * #,##0_-;\-&quot;$&quot;\ * #,##0_-;_-&quot;$&quot;\ * &quot;-&quot;??_-;_-@_-"/>
    <numFmt numFmtId="166" formatCode="_-[$$-240A]\ * #,##0.00_-;\-[$$-240A]\ * #,##0.00_-;_-[$$-240A]\ * &quot;-&quot;??_-;_-@_-"/>
    <numFmt numFmtId="167" formatCode="dd/mm/yyyy;@"/>
    <numFmt numFmtId="168" formatCode="_-&quot;$&quot;* #,##0.00_-;\-&quot;$&quot;* #,##0.00_-;_-&quot;$&quot;* &quot;-&quot;??_-;_-@_-"/>
    <numFmt numFmtId="169" formatCode="0_);\(0\)"/>
    <numFmt numFmtId="170" formatCode="&quot;$&quot;\ #,##0"/>
    <numFmt numFmtId="171" formatCode="#,##0_ ;\-#,##0\ "/>
    <numFmt numFmtId="172" formatCode="_-* #,##0_-;\-* #,##0_-;_-* &quot;-&quot;??_-;_-@_-"/>
    <numFmt numFmtId="173" formatCode="[$$-240A]\ #,##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0"/>
      <color rgb="FFFFFFFF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rgb="FF000000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1"/>
      <color theme="1"/>
      <name val="Arial Narrow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   "/>
    </font>
    <font>
      <b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18" fillId="8" borderId="0" applyNumberFormat="0" applyBorder="0" applyAlignment="0" applyProtection="0"/>
  </cellStyleXfs>
  <cellXfs count="738">
    <xf numFmtId="0" fontId="0" fillId="0" borderId="0" xfId="0"/>
    <xf numFmtId="0" fontId="7" fillId="3" borderId="0" xfId="6" applyFont="1" applyFill="1" applyAlignment="1">
      <alignment vertical="center"/>
    </xf>
    <xf numFmtId="0" fontId="8" fillId="3" borderId="0" xfId="6" applyFont="1" applyFill="1" applyAlignment="1">
      <alignment horizontal="center" vertical="center"/>
    </xf>
    <xf numFmtId="0" fontId="9" fillId="3" borderId="0" xfId="6" applyFont="1" applyFill="1" applyAlignment="1">
      <alignment vertical="center" wrapText="1"/>
    </xf>
    <xf numFmtId="0" fontId="9" fillId="3" borderId="0" xfId="6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6" applyFont="1" applyFill="1" applyAlignment="1">
      <alignment horizontal="left" vertical="center"/>
    </xf>
    <xf numFmtId="0" fontId="11" fillId="3" borderId="0" xfId="6" applyFont="1" applyFill="1" applyAlignment="1">
      <alignment horizontal="center" vertical="center"/>
    </xf>
    <xf numFmtId="0" fontId="13" fillId="3" borderId="0" xfId="6" applyFont="1" applyFill="1" applyAlignment="1">
      <alignment vertical="center"/>
    </xf>
    <xf numFmtId="42" fontId="11" fillId="3" borderId="13" xfId="4" applyFont="1" applyFill="1" applyBorder="1" applyAlignment="1">
      <alignment horizontal="right" vertical="center" wrapText="1"/>
    </xf>
    <xf numFmtId="14" fontId="11" fillId="3" borderId="13" xfId="6" applyNumberFormat="1" applyFont="1" applyFill="1" applyBorder="1" applyAlignment="1">
      <alignment horizontal="center" vertical="center" wrapText="1"/>
    </xf>
    <xf numFmtId="42" fontId="11" fillId="0" borderId="13" xfId="4" applyFont="1" applyFill="1" applyBorder="1" applyAlignment="1">
      <alignment horizontal="right" vertical="center" wrapText="1"/>
    </xf>
    <xf numFmtId="9" fontId="11" fillId="3" borderId="13" xfId="6" applyNumberFormat="1" applyFont="1" applyFill="1" applyBorder="1" applyAlignment="1">
      <alignment horizontal="center" vertical="center" wrapText="1"/>
    </xf>
    <xf numFmtId="0" fontId="11" fillId="3" borderId="0" xfId="6" applyFont="1" applyFill="1" applyAlignment="1">
      <alignment vertical="center"/>
    </xf>
    <xf numFmtId="42" fontId="8" fillId="3" borderId="0" xfId="4" applyFont="1" applyFill="1" applyAlignment="1">
      <alignment vertical="center"/>
    </xf>
    <xf numFmtId="0" fontId="11" fillId="3" borderId="0" xfId="6" applyFont="1" applyFill="1" applyAlignment="1">
      <alignment horizontal="center" vertical="center" wrapText="1"/>
    </xf>
    <xf numFmtId="0" fontId="9" fillId="3" borderId="0" xfId="6" applyFont="1" applyFill="1" applyAlignment="1">
      <alignment horizontal="center" vertical="center" wrapText="1"/>
    </xf>
    <xf numFmtId="42" fontId="12" fillId="3" borderId="0" xfId="4" applyFont="1" applyFill="1" applyAlignment="1">
      <alignment vertical="center" wrapText="1"/>
    </xf>
    <xf numFmtId="42" fontId="9" fillId="3" borderId="0" xfId="4" applyFont="1" applyFill="1" applyAlignment="1">
      <alignment vertical="center" wrapText="1"/>
    </xf>
    <xf numFmtId="41" fontId="9" fillId="3" borderId="0" xfId="2" applyFont="1" applyFill="1" applyAlignment="1">
      <alignment vertical="center" wrapText="1"/>
    </xf>
    <xf numFmtId="0" fontId="8" fillId="3" borderId="0" xfId="6" applyFont="1" applyFill="1" applyAlignment="1">
      <alignment horizontal="left" vertical="center"/>
    </xf>
    <xf numFmtId="1" fontId="11" fillId="3" borderId="13" xfId="1" applyNumberFormat="1" applyFont="1" applyFill="1" applyBorder="1" applyAlignment="1">
      <alignment horizontal="center" vertical="center" wrapText="1"/>
    </xf>
    <xf numFmtId="0" fontId="9" fillId="0" borderId="0" xfId="6" applyFont="1" applyAlignment="1">
      <alignment vertical="center"/>
    </xf>
    <xf numFmtId="166" fontId="11" fillId="3" borderId="13" xfId="6" applyNumberFormat="1" applyFont="1" applyFill="1" applyBorder="1" applyAlignment="1">
      <alignment horizontal="center" vertical="center" wrapText="1"/>
    </xf>
    <xf numFmtId="42" fontId="12" fillId="3" borderId="0" xfId="4" applyFont="1" applyFill="1" applyAlignment="1">
      <alignment vertical="center"/>
    </xf>
    <xf numFmtId="42" fontId="9" fillId="3" borderId="0" xfId="6" applyNumberFormat="1" applyFont="1" applyFill="1" applyAlignment="1">
      <alignment horizontal="left" vertical="center"/>
    </xf>
    <xf numFmtId="0" fontId="8" fillId="7" borderId="11" xfId="6" applyFont="1" applyFill="1" applyBorder="1" applyAlignment="1">
      <alignment horizontal="center" vertical="center" wrapText="1"/>
    </xf>
    <xf numFmtId="3" fontId="8" fillId="7" borderId="11" xfId="6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3" borderId="0" xfId="6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1" fillId="3" borderId="13" xfId="6" applyFont="1" applyFill="1" applyBorder="1" applyAlignment="1">
      <alignment horizontal="center" vertical="center" wrapText="1"/>
    </xf>
    <xf numFmtId="0" fontId="9" fillId="3" borderId="13" xfId="6" applyFont="1" applyFill="1" applyBorder="1" applyAlignment="1">
      <alignment horizontal="center" vertical="center"/>
    </xf>
    <xf numFmtId="0" fontId="9" fillId="3" borderId="13" xfId="6" applyFont="1" applyFill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2" fillId="3" borderId="0" xfId="6" applyFont="1" applyFill="1" applyAlignment="1">
      <alignment horizontal="center" vertical="center"/>
    </xf>
    <xf numFmtId="0" fontId="11" fillId="0" borderId="17" xfId="6" applyFont="1" applyBorder="1" applyAlignment="1">
      <alignment horizontal="justify" vertical="center" wrapText="1"/>
    </xf>
    <xf numFmtId="0" fontId="11" fillId="0" borderId="15" xfId="6" applyFont="1" applyBorder="1" applyAlignment="1">
      <alignment horizontal="center" vertical="center" wrapText="1"/>
    </xf>
    <xf numFmtId="167" fontId="11" fillId="0" borderId="15" xfId="6" applyNumberFormat="1" applyFont="1" applyBorder="1" applyAlignment="1">
      <alignment horizontal="center" vertical="center" wrapText="1"/>
    </xf>
    <xf numFmtId="0" fontId="9" fillId="3" borderId="15" xfId="6" applyFont="1" applyFill="1" applyBorder="1" applyAlignment="1">
      <alignment vertical="center" wrapText="1"/>
    </xf>
    <xf numFmtId="0" fontId="9" fillId="3" borderId="15" xfId="6" applyFont="1" applyFill="1" applyBorder="1" applyAlignment="1">
      <alignment horizontal="center" vertical="center" wrapText="1"/>
    </xf>
    <xf numFmtId="0" fontId="9" fillId="3" borderId="18" xfId="6" applyFont="1" applyFill="1" applyBorder="1" applyAlignment="1">
      <alignment horizontal="center" vertical="center" wrapText="1"/>
    </xf>
    <xf numFmtId="0" fontId="11" fillId="0" borderId="20" xfId="6" applyFont="1" applyBorder="1" applyAlignment="1">
      <alignment horizontal="justify" vertical="center" wrapText="1"/>
    </xf>
    <xf numFmtId="167" fontId="11" fillId="0" borderId="13" xfId="6" applyNumberFormat="1" applyFont="1" applyBorder="1" applyAlignment="1">
      <alignment horizontal="center" vertical="center" wrapText="1"/>
    </xf>
    <xf numFmtId="0" fontId="9" fillId="3" borderId="13" xfId="6" applyFont="1" applyFill="1" applyBorder="1" applyAlignment="1">
      <alignment vertical="center" wrapText="1"/>
    </xf>
    <xf numFmtId="0" fontId="9" fillId="3" borderId="21" xfId="6" applyFont="1" applyFill="1" applyBorder="1" applyAlignment="1">
      <alignment horizontal="center" vertical="center" wrapText="1"/>
    </xf>
    <xf numFmtId="167" fontId="11" fillId="3" borderId="13" xfId="6" applyNumberFormat="1" applyFont="1" applyFill="1" applyBorder="1" applyAlignment="1">
      <alignment horizontal="center" vertical="center" wrapText="1"/>
    </xf>
    <xf numFmtId="0" fontId="11" fillId="3" borderId="21" xfId="6" applyFont="1" applyFill="1" applyBorder="1" applyAlignment="1">
      <alignment horizontal="center" vertical="center" wrapText="1"/>
    </xf>
    <xf numFmtId="0" fontId="11" fillId="0" borderId="21" xfId="6" applyFont="1" applyBorder="1" applyAlignment="1">
      <alignment horizontal="center" vertical="center" wrapText="1"/>
    </xf>
    <xf numFmtId="0" fontId="11" fillId="3" borderId="20" xfId="6" applyFont="1" applyFill="1" applyBorder="1" applyAlignment="1">
      <alignment horizontal="justify" vertical="center" wrapText="1"/>
    </xf>
    <xf numFmtId="9" fontId="11" fillId="0" borderId="13" xfId="6" applyNumberFormat="1" applyFont="1" applyBorder="1" applyAlignment="1">
      <alignment horizontal="center" vertical="center" wrapText="1"/>
    </xf>
    <xf numFmtId="166" fontId="11" fillId="0" borderId="13" xfId="6" applyNumberFormat="1" applyFont="1" applyBorder="1" applyAlignment="1">
      <alignment horizontal="center" vertical="center" wrapText="1"/>
    </xf>
    <xf numFmtId="0" fontId="11" fillId="3" borderId="19" xfId="6" applyFont="1" applyFill="1" applyBorder="1" applyAlignment="1">
      <alignment horizontal="center" vertical="center"/>
    </xf>
    <xf numFmtId="1" fontId="11" fillId="3" borderId="13" xfId="6" applyNumberFormat="1" applyFont="1" applyFill="1" applyBorder="1" applyAlignment="1">
      <alignment horizontal="center" vertical="center" wrapText="1"/>
    </xf>
    <xf numFmtId="1" fontId="11" fillId="0" borderId="13" xfId="6" applyNumberFormat="1" applyFont="1" applyBorder="1" applyAlignment="1">
      <alignment horizontal="center" vertical="center" wrapText="1"/>
    </xf>
    <xf numFmtId="0" fontId="11" fillId="0" borderId="20" xfId="6" applyFont="1" applyBorder="1" applyAlignment="1">
      <alignment horizontal="left" vertical="center" wrapText="1"/>
    </xf>
    <xf numFmtId="166" fontId="11" fillId="0" borderId="13" xfId="6" applyNumberFormat="1" applyFont="1" applyBorder="1" applyAlignment="1">
      <alignment vertical="center" wrapText="1"/>
    </xf>
    <xf numFmtId="0" fontId="9" fillId="0" borderId="20" xfId="6" applyFont="1" applyBorder="1" applyAlignment="1">
      <alignment vertical="center" wrapText="1"/>
    </xf>
    <xf numFmtId="166" fontId="9" fillId="3" borderId="13" xfId="6" applyNumberFormat="1" applyFont="1" applyFill="1" applyBorder="1" applyAlignment="1">
      <alignment vertical="center" wrapText="1"/>
    </xf>
    <xf numFmtId="166" fontId="9" fillId="3" borderId="13" xfId="6" applyNumberFormat="1" applyFont="1" applyFill="1" applyBorder="1" applyAlignment="1">
      <alignment horizontal="center" vertical="center" wrapText="1"/>
    </xf>
    <xf numFmtId="9" fontId="9" fillId="3" borderId="13" xfId="5" applyFont="1" applyFill="1" applyBorder="1" applyAlignment="1">
      <alignment horizontal="center" vertical="center" wrapText="1"/>
    </xf>
    <xf numFmtId="0" fontId="11" fillId="0" borderId="23" xfId="6" applyFont="1" applyBorder="1" applyAlignment="1">
      <alignment horizontal="left" vertical="center" wrapText="1"/>
    </xf>
    <xf numFmtId="0" fontId="9" fillId="3" borderId="24" xfId="6" applyFont="1" applyFill="1" applyBorder="1" applyAlignment="1">
      <alignment horizontal="center" vertical="center" wrapText="1"/>
    </xf>
    <xf numFmtId="9" fontId="9" fillId="3" borderId="24" xfId="5" applyFont="1" applyFill="1" applyBorder="1" applyAlignment="1">
      <alignment horizontal="center" vertical="center" wrapText="1"/>
    </xf>
    <xf numFmtId="167" fontId="9" fillId="3" borderId="24" xfId="6" applyNumberFormat="1" applyFont="1" applyFill="1" applyBorder="1" applyAlignment="1">
      <alignment horizontal="center" vertical="center" wrapText="1"/>
    </xf>
    <xf numFmtId="166" fontId="9" fillId="3" borderId="24" xfId="6" applyNumberFormat="1" applyFont="1" applyFill="1" applyBorder="1" applyAlignment="1">
      <alignment vertical="center" wrapText="1"/>
    </xf>
    <xf numFmtId="166" fontId="9" fillId="3" borderId="24" xfId="6" applyNumberFormat="1" applyFont="1" applyFill="1" applyBorder="1" applyAlignment="1">
      <alignment horizontal="center" vertical="center" wrapText="1"/>
    </xf>
    <xf numFmtId="0" fontId="9" fillId="3" borderId="25" xfId="6" applyFont="1" applyFill="1" applyBorder="1" applyAlignment="1">
      <alignment horizontal="center" vertical="center" wrapText="1"/>
    </xf>
    <xf numFmtId="0" fontId="12" fillId="5" borderId="11" xfId="6" applyFont="1" applyFill="1" applyBorder="1" applyAlignment="1">
      <alignment horizontal="center" vertical="center" wrapText="1"/>
    </xf>
    <xf numFmtId="0" fontId="12" fillId="5" borderId="11" xfId="6" applyFont="1" applyFill="1" applyBorder="1" applyAlignment="1">
      <alignment horizontal="center" vertical="center"/>
    </xf>
    <xf numFmtId="0" fontId="12" fillId="6" borderId="11" xfId="6" applyFont="1" applyFill="1" applyBorder="1" applyAlignment="1">
      <alignment horizontal="center" vertical="center" wrapText="1"/>
    </xf>
    <xf numFmtId="0" fontId="12" fillId="6" borderId="11" xfId="6" applyFont="1" applyFill="1" applyBorder="1" applyAlignment="1">
      <alignment horizontal="center" vertical="center"/>
    </xf>
    <xf numFmtId="0" fontId="12" fillId="7" borderId="11" xfId="6" applyFont="1" applyFill="1" applyBorder="1" applyAlignment="1">
      <alignment horizontal="center" vertical="center" wrapText="1"/>
    </xf>
    <xf numFmtId="0" fontId="9" fillId="3" borderId="15" xfId="6" applyFont="1" applyFill="1" applyBorder="1" applyAlignment="1">
      <alignment horizontal="justify" vertical="center" wrapText="1"/>
    </xf>
    <xf numFmtId="0" fontId="9" fillId="3" borderId="17" xfId="6" applyFont="1" applyFill="1" applyBorder="1" applyAlignment="1">
      <alignment horizontal="center" vertical="center"/>
    </xf>
    <xf numFmtId="0" fontId="9" fillId="3" borderId="15" xfId="6" applyFont="1" applyFill="1" applyBorder="1" applyAlignment="1">
      <alignment horizontal="center" vertical="center"/>
    </xf>
    <xf numFmtId="0" fontId="9" fillId="3" borderId="18" xfId="6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42" fontId="11" fillId="0" borderId="13" xfId="4" applyFont="1" applyFill="1" applyBorder="1" applyAlignment="1">
      <alignment vertical="center" wrapText="1"/>
    </xf>
    <xf numFmtId="0" fontId="9" fillId="0" borderId="24" xfId="6" applyFont="1" applyBorder="1" applyAlignment="1">
      <alignment horizontal="justify" vertical="center" wrapText="1"/>
    </xf>
    <xf numFmtId="0" fontId="9" fillId="3" borderId="23" xfId="6" applyFont="1" applyFill="1" applyBorder="1" applyAlignment="1">
      <alignment horizontal="center" vertical="center"/>
    </xf>
    <xf numFmtId="0" fontId="9" fillId="3" borderId="24" xfId="6" applyFont="1" applyFill="1" applyBorder="1" applyAlignment="1">
      <alignment horizontal="center" vertical="center"/>
    </xf>
    <xf numFmtId="0" fontId="9" fillId="3" borderId="25" xfId="6" applyFont="1" applyFill="1" applyBorder="1" applyAlignment="1">
      <alignment horizontal="center" vertical="center"/>
    </xf>
    <xf numFmtId="0" fontId="11" fillId="0" borderId="24" xfId="6" applyFont="1" applyBorder="1" applyAlignment="1">
      <alignment horizontal="center" vertical="center" wrapText="1"/>
    </xf>
    <xf numFmtId="9" fontId="11" fillId="0" borderId="24" xfId="6" applyNumberFormat="1" applyFont="1" applyBorder="1" applyAlignment="1">
      <alignment horizontal="center" vertical="center" wrapText="1"/>
    </xf>
    <xf numFmtId="1" fontId="11" fillId="0" borderId="24" xfId="6" applyNumberFormat="1" applyFont="1" applyBorder="1" applyAlignment="1">
      <alignment horizontal="center" vertical="center" wrapText="1"/>
    </xf>
    <xf numFmtId="167" fontId="11" fillId="3" borderId="24" xfId="6" applyNumberFormat="1" applyFont="1" applyFill="1" applyBorder="1" applyAlignment="1">
      <alignment horizontal="center" vertical="center" wrapText="1"/>
    </xf>
    <xf numFmtId="42" fontId="11" fillId="0" borderId="24" xfId="4" applyFont="1" applyFill="1" applyBorder="1" applyAlignment="1">
      <alignment vertical="center" wrapText="1"/>
    </xf>
    <xf numFmtId="42" fontId="8" fillId="3" borderId="0" xfId="4" applyFont="1" applyFill="1" applyBorder="1" applyAlignment="1">
      <alignment vertical="center"/>
    </xf>
    <xf numFmtId="42" fontId="8" fillId="3" borderId="0" xfId="4" applyFont="1" applyFill="1" applyAlignment="1">
      <alignment vertical="center" wrapText="1"/>
    </xf>
    <xf numFmtId="3" fontId="12" fillId="3" borderId="0" xfId="6" applyNumberFormat="1" applyFont="1" applyFill="1" applyAlignment="1">
      <alignment vertical="center"/>
    </xf>
    <xf numFmtId="166" fontId="12" fillId="3" borderId="0" xfId="6" applyNumberFormat="1" applyFont="1" applyFill="1" applyAlignment="1">
      <alignment vertical="center" wrapText="1"/>
    </xf>
    <xf numFmtId="0" fontId="12" fillId="3" borderId="0" xfId="6" applyFont="1" applyFill="1" applyAlignment="1">
      <alignment vertical="center"/>
    </xf>
    <xf numFmtId="0" fontId="12" fillId="3" borderId="0" xfId="6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9" fillId="3" borderId="26" xfId="6" applyFont="1" applyFill="1" applyBorder="1" applyAlignment="1">
      <alignment horizontal="center" vertical="center"/>
    </xf>
    <xf numFmtId="0" fontId="9" fillId="3" borderId="27" xfId="6" applyFont="1" applyFill="1" applyBorder="1" applyAlignment="1">
      <alignment horizontal="center" vertical="center"/>
    </xf>
    <xf numFmtId="166" fontId="9" fillId="0" borderId="15" xfId="6" applyNumberFormat="1" applyFont="1" applyBorder="1" applyAlignment="1">
      <alignment horizontal="center" vertical="center" wrapText="1"/>
    </xf>
    <xf numFmtId="42" fontId="11" fillId="0" borderId="15" xfId="4" applyFont="1" applyFill="1" applyBorder="1" applyAlignment="1">
      <alignment vertical="center" wrapText="1"/>
    </xf>
    <xf numFmtId="0" fontId="9" fillId="3" borderId="28" xfId="6" applyFont="1" applyFill="1" applyBorder="1" applyAlignment="1">
      <alignment horizontal="center" vertical="center"/>
    </xf>
    <xf numFmtId="0" fontId="9" fillId="3" borderId="29" xfId="6" applyFont="1" applyFill="1" applyBorder="1" applyAlignment="1">
      <alignment horizontal="center" vertical="center"/>
    </xf>
    <xf numFmtId="0" fontId="9" fillId="3" borderId="30" xfId="6" applyFont="1" applyFill="1" applyBorder="1" applyAlignment="1">
      <alignment horizontal="center" vertical="center"/>
    </xf>
    <xf numFmtId="0" fontId="9" fillId="3" borderId="31" xfId="6" applyFont="1" applyFill="1" applyBorder="1" applyAlignment="1">
      <alignment horizontal="center" vertical="center"/>
    </xf>
    <xf numFmtId="42" fontId="12" fillId="3" borderId="0" xfId="6" applyNumberFormat="1" applyFont="1" applyFill="1" applyAlignment="1">
      <alignment vertical="center"/>
    </xf>
    <xf numFmtId="42" fontId="9" fillId="0" borderId="18" xfId="4" applyFont="1" applyFill="1" applyBorder="1" applyAlignment="1">
      <alignment horizontal="center" vertical="center" wrapText="1"/>
    </xf>
    <xf numFmtId="42" fontId="9" fillId="0" borderId="21" xfId="4" applyFont="1" applyFill="1" applyBorder="1" applyAlignment="1">
      <alignment horizontal="center" vertical="center" wrapText="1"/>
    </xf>
    <xf numFmtId="42" fontId="9" fillId="0" borderId="21" xfId="4" applyFont="1" applyFill="1" applyBorder="1" applyAlignment="1">
      <alignment vertical="center" wrapText="1"/>
    </xf>
    <xf numFmtId="0" fontId="9" fillId="0" borderId="15" xfId="6" applyFont="1" applyBorder="1" applyAlignment="1">
      <alignment horizontal="justify" vertical="center" wrapText="1"/>
    </xf>
    <xf numFmtId="0" fontId="9" fillId="0" borderId="13" xfId="6" applyFont="1" applyBorder="1" applyAlignment="1">
      <alignment horizontal="justify" vertical="center" wrapText="1"/>
    </xf>
    <xf numFmtId="0" fontId="8" fillId="3" borderId="0" xfId="6" applyFont="1" applyFill="1" applyAlignment="1">
      <alignment horizontal="center" vertical="center" wrapText="1"/>
    </xf>
    <xf numFmtId="164" fontId="8" fillId="3" borderId="0" xfId="6" applyNumberFormat="1" applyFont="1" applyFill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 wrapText="1"/>
    </xf>
    <xf numFmtId="164" fontId="9" fillId="3" borderId="0" xfId="6" applyNumberFormat="1" applyFont="1" applyFill="1" applyAlignment="1">
      <alignment horizontal="center" vertical="center" wrapText="1"/>
    </xf>
    <xf numFmtId="42" fontId="9" fillId="3" borderId="15" xfId="4" applyFont="1" applyFill="1" applyBorder="1" applyAlignment="1">
      <alignment vertical="center"/>
    </xf>
    <xf numFmtId="42" fontId="9" fillId="3" borderId="13" xfId="4" applyFont="1" applyFill="1" applyBorder="1" applyAlignment="1">
      <alignment vertical="center"/>
    </xf>
    <xf numFmtId="42" fontId="9" fillId="0" borderId="13" xfId="4" applyFont="1" applyFill="1" applyBorder="1" applyAlignment="1">
      <alignment vertical="center"/>
    </xf>
    <xf numFmtId="165" fontId="9" fillId="3" borderId="0" xfId="6" applyNumberFormat="1" applyFont="1" applyFill="1" applyAlignment="1">
      <alignment vertical="center"/>
    </xf>
    <xf numFmtId="42" fontId="9" fillId="3" borderId="0" xfId="6" applyNumberFormat="1" applyFont="1" applyFill="1" applyAlignment="1">
      <alignment vertical="center"/>
    </xf>
    <xf numFmtId="0" fontId="9" fillId="0" borderId="0" xfId="6" applyFont="1" applyAlignment="1">
      <alignment vertical="center" wrapText="1"/>
    </xf>
    <xf numFmtId="167" fontId="9" fillId="0" borderId="15" xfId="6" applyNumberFormat="1" applyFont="1" applyBorder="1" applyAlignment="1">
      <alignment horizontal="center" vertical="center" wrapText="1"/>
    </xf>
    <xf numFmtId="167" fontId="9" fillId="0" borderId="13" xfId="6" applyNumberFormat="1" applyFont="1" applyBorder="1" applyAlignment="1">
      <alignment horizontal="center" vertical="center" wrapText="1"/>
    </xf>
    <xf numFmtId="167" fontId="9" fillId="0" borderId="24" xfId="6" applyNumberFormat="1" applyFont="1" applyBorder="1" applyAlignment="1">
      <alignment horizontal="center" vertical="center" wrapText="1"/>
    </xf>
    <xf numFmtId="42" fontId="9" fillId="3" borderId="18" xfId="4" applyFont="1" applyFill="1" applyBorder="1" applyAlignment="1">
      <alignment vertical="center"/>
    </xf>
    <xf numFmtId="0" fontId="9" fillId="0" borderId="18" xfId="6" applyFont="1" applyBorder="1" applyAlignment="1">
      <alignment horizontal="center" vertical="center"/>
    </xf>
    <xf numFmtId="0" fontId="9" fillId="0" borderId="20" xfId="6" applyFont="1" applyBorder="1" applyAlignment="1">
      <alignment horizontal="justify" vertical="center" wrapText="1"/>
    </xf>
    <xf numFmtId="0" fontId="9" fillId="0" borderId="13" xfId="6" applyFont="1" applyBorder="1" applyAlignment="1">
      <alignment horizontal="center" vertical="center" wrapText="1"/>
    </xf>
    <xf numFmtId="0" fontId="9" fillId="0" borderId="24" xfId="6" applyFont="1" applyBorder="1" applyAlignment="1">
      <alignment horizontal="center" vertical="center" wrapText="1"/>
    </xf>
    <xf numFmtId="0" fontId="11" fillId="3" borderId="15" xfId="6" applyFont="1" applyFill="1" applyBorder="1" applyAlignment="1">
      <alignment horizontal="center" vertical="center" wrapText="1"/>
    </xf>
    <xf numFmtId="0" fontId="9" fillId="3" borderId="20" xfId="6" applyFont="1" applyFill="1" applyBorder="1" applyAlignment="1">
      <alignment horizontal="justify" vertical="center" wrapText="1"/>
    </xf>
    <xf numFmtId="0" fontId="9" fillId="0" borderId="21" xfId="6" applyFont="1" applyBorder="1" applyAlignment="1">
      <alignment horizontal="center" vertical="center" wrapText="1"/>
    </xf>
    <xf numFmtId="166" fontId="9" fillId="0" borderId="13" xfId="6" applyNumberFormat="1" applyFont="1" applyBorder="1" applyAlignment="1">
      <alignment horizontal="center" vertical="center" wrapText="1"/>
    </xf>
    <xf numFmtId="0" fontId="8" fillId="3" borderId="0" xfId="6" applyFont="1" applyFill="1" applyAlignment="1">
      <alignment vertical="center"/>
    </xf>
    <xf numFmtId="165" fontId="9" fillId="3" borderId="0" xfId="6" applyNumberFormat="1" applyFont="1" applyFill="1" applyAlignment="1">
      <alignment vertical="center" wrapText="1"/>
    </xf>
    <xf numFmtId="167" fontId="9" fillId="3" borderId="15" xfId="6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center" vertical="center"/>
    </xf>
    <xf numFmtId="9" fontId="11" fillId="0" borderId="13" xfId="5" applyFont="1" applyFill="1" applyBorder="1" applyAlignment="1">
      <alignment horizontal="center" vertical="center" wrapText="1"/>
    </xf>
    <xf numFmtId="166" fontId="11" fillId="0" borderId="21" xfId="6" applyNumberFormat="1" applyFont="1" applyBorder="1" applyAlignment="1">
      <alignment horizontal="center" vertical="center" wrapText="1"/>
    </xf>
    <xf numFmtId="1" fontId="11" fillId="0" borderId="13" xfId="2" applyNumberFormat="1" applyFont="1" applyFill="1" applyBorder="1" applyAlignment="1">
      <alignment horizontal="center" vertical="center" wrapText="1"/>
    </xf>
    <xf numFmtId="169" fontId="9" fillId="3" borderId="13" xfId="1" applyNumberFormat="1" applyFont="1" applyFill="1" applyBorder="1" applyAlignment="1">
      <alignment horizontal="center" vertical="center" wrapText="1"/>
    </xf>
    <xf numFmtId="3" fontId="11" fillId="3" borderId="13" xfId="6" applyNumberFormat="1" applyFont="1" applyFill="1" applyBorder="1" applyAlignment="1">
      <alignment horizontal="center" vertical="center" wrapText="1"/>
    </xf>
    <xf numFmtId="167" fontId="9" fillId="0" borderId="13" xfId="0" applyNumberFormat="1" applyFont="1" applyBorder="1" applyAlignment="1">
      <alignment horizontal="center" vertical="center" wrapText="1"/>
    </xf>
    <xf numFmtId="9" fontId="9" fillId="0" borderId="13" xfId="6" applyNumberFormat="1" applyFont="1" applyBorder="1" applyAlignment="1">
      <alignment horizontal="center" vertical="center" wrapText="1"/>
    </xf>
    <xf numFmtId="0" fontId="11" fillId="0" borderId="23" xfId="6" applyFont="1" applyBorder="1" applyAlignment="1">
      <alignment horizontal="justify" vertical="center" wrapText="1"/>
    </xf>
    <xf numFmtId="9" fontId="9" fillId="0" borderId="24" xfId="6" applyNumberFormat="1" applyFont="1" applyBorder="1" applyAlignment="1">
      <alignment horizontal="center" vertical="center" wrapText="1"/>
    </xf>
    <xf numFmtId="42" fontId="12" fillId="0" borderId="0" xfId="4" applyFont="1" applyFill="1" applyAlignment="1">
      <alignment vertical="center"/>
    </xf>
    <xf numFmtId="0" fontId="17" fillId="3" borderId="0" xfId="6" applyFont="1" applyFill="1" applyAlignment="1">
      <alignment vertical="center"/>
    </xf>
    <xf numFmtId="0" fontId="17" fillId="3" borderId="0" xfId="6" applyFont="1" applyFill="1" applyAlignment="1">
      <alignment horizontal="center" vertical="center"/>
    </xf>
    <xf numFmtId="0" fontId="17" fillId="3" borderId="0" xfId="6" applyFont="1" applyFill="1" applyAlignment="1">
      <alignment vertical="center" wrapText="1"/>
    </xf>
    <xf numFmtId="0" fontId="17" fillId="3" borderId="0" xfId="6" applyFont="1" applyFill="1" applyAlignment="1">
      <alignment horizontal="center" vertical="center" wrapText="1"/>
    </xf>
    <xf numFmtId="165" fontId="17" fillId="3" borderId="0" xfId="6" applyNumberFormat="1" applyFont="1" applyFill="1" applyAlignment="1">
      <alignment vertical="center" wrapText="1"/>
    </xf>
    <xf numFmtId="169" fontId="9" fillId="0" borderId="13" xfId="6" applyNumberFormat="1" applyFont="1" applyBorder="1" applyAlignment="1">
      <alignment horizontal="center" vertical="center" wrapText="1"/>
    </xf>
    <xf numFmtId="166" fontId="9" fillId="0" borderId="21" xfId="6" applyNumberFormat="1" applyFont="1" applyBorder="1" applyAlignment="1">
      <alignment horizontal="center" vertical="center" wrapText="1"/>
    </xf>
    <xf numFmtId="0" fontId="19" fillId="3" borderId="0" xfId="6" applyFont="1" applyFill="1" applyAlignment="1">
      <alignment vertical="center"/>
    </xf>
    <xf numFmtId="0" fontId="19" fillId="3" borderId="0" xfId="6" applyFont="1" applyFill="1" applyAlignment="1">
      <alignment horizontal="center" vertical="center" wrapText="1"/>
    </xf>
    <xf numFmtId="0" fontId="19" fillId="3" borderId="0" xfId="6" applyFont="1" applyFill="1" applyAlignment="1">
      <alignment horizontal="left" vertical="center"/>
    </xf>
    <xf numFmtId="0" fontId="19" fillId="3" borderId="0" xfId="6" applyFont="1" applyFill="1" applyAlignment="1">
      <alignment vertical="center" wrapText="1"/>
    </xf>
    <xf numFmtId="0" fontId="20" fillId="0" borderId="0" xfId="6" applyFont="1" applyAlignment="1">
      <alignment vertical="center"/>
    </xf>
    <xf numFmtId="49" fontId="9" fillId="0" borderId="13" xfId="0" applyNumberFormat="1" applyFont="1" applyBorder="1" applyAlignment="1">
      <alignment horizontal="center" vertical="center"/>
    </xf>
    <xf numFmtId="9" fontId="9" fillId="0" borderId="13" xfId="5" applyFont="1" applyFill="1" applyBorder="1" applyAlignment="1">
      <alignment horizontal="center" vertical="center"/>
    </xf>
    <xf numFmtId="0" fontId="9" fillId="0" borderId="17" xfId="6" applyFont="1" applyBorder="1" applyAlignment="1">
      <alignment horizontal="justify" vertical="center" wrapText="1"/>
    </xf>
    <xf numFmtId="0" fontId="19" fillId="0" borderId="0" xfId="6" applyFont="1" applyAlignment="1">
      <alignment vertical="center"/>
    </xf>
    <xf numFmtId="0" fontId="9" fillId="0" borderId="23" xfId="6" applyFont="1" applyBorder="1" applyAlignment="1">
      <alignment horizontal="justify" vertical="center" wrapText="1"/>
    </xf>
    <xf numFmtId="0" fontId="19" fillId="3" borderId="0" xfId="6" applyFont="1" applyFill="1" applyAlignment="1">
      <alignment horizontal="left" vertical="center" wrapText="1"/>
    </xf>
    <xf numFmtId="0" fontId="9" fillId="3" borderId="13" xfId="6" applyFont="1" applyFill="1" applyBorder="1" applyAlignment="1">
      <alignment horizontal="justify" vertical="center" wrapText="1"/>
    </xf>
    <xf numFmtId="173" fontId="19" fillId="3" borderId="0" xfId="6" applyNumberFormat="1" applyFont="1" applyFill="1" applyAlignment="1">
      <alignment vertical="center" wrapText="1"/>
    </xf>
    <xf numFmtId="172" fontId="19" fillId="3" borderId="0" xfId="6" applyNumberFormat="1" applyFont="1" applyFill="1" applyAlignment="1">
      <alignment horizontal="center" vertical="center"/>
    </xf>
    <xf numFmtId="0" fontId="9" fillId="0" borderId="20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21" xfId="6" applyFont="1" applyBorder="1" applyAlignment="1">
      <alignment horizontal="center" vertical="center"/>
    </xf>
    <xf numFmtId="0" fontId="14" fillId="3" borderId="13" xfId="7" applyFont="1" applyFill="1" applyBorder="1" applyAlignment="1">
      <alignment horizontal="justify" vertical="center" wrapText="1"/>
    </xf>
    <xf numFmtId="0" fontId="20" fillId="3" borderId="0" xfId="6" applyFont="1" applyFill="1" applyAlignment="1">
      <alignment vertical="center"/>
    </xf>
    <xf numFmtId="3" fontId="9" fillId="0" borderId="13" xfId="6" applyNumberFormat="1" applyFont="1" applyBorder="1" applyAlignment="1">
      <alignment horizontal="center" vertical="center" wrapText="1"/>
    </xf>
    <xf numFmtId="42" fontId="9" fillId="0" borderId="13" xfId="4" applyFont="1" applyFill="1" applyBorder="1" applyAlignment="1">
      <alignment horizontal="center" vertical="center" wrapText="1"/>
    </xf>
    <xf numFmtId="14" fontId="9" fillId="0" borderId="13" xfId="6" applyNumberFormat="1" applyFont="1" applyBorder="1" applyAlignment="1">
      <alignment horizontal="center" vertical="center" wrapText="1"/>
    </xf>
    <xf numFmtId="42" fontId="9" fillId="3" borderId="13" xfId="4" applyFont="1" applyFill="1" applyBorder="1" applyAlignment="1">
      <alignment horizontal="center" vertical="center" wrapText="1"/>
    </xf>
    <xf numFmtId="14" fontId="9" fillId="3" borderId="13" xfId="6" applyNumberFormat="1" applyFont="1" applyFill="1" applyBorder="1" applyAlignment="1">
      <alignment horizontal="center" vertical="center" wrapText="1"/>
    </xf>
    <xf numFmtId="0" fontId="8" fillId="7" borderId="5" xfId="6" applyFont="1" applyFill="1" applyBorder="1" applyAlignment="1">
      <alignment horizontal="center" vertical="center" wrapText="1"/>
    </xf>
    <xf numFmtId="0" fontId="11" fillId="3" borderId="13" xfId="7" applyFont="1" applyFill="1" applyBorder="1" applyAlignment="1">
      <alignment horizontal="justify" vertical="center" wrapText="1"/>
    </xf>
    <xf numFmtId="42" fontId="11" fillId="3" borderId="13" xfId="4" applyFont="1" applyFill="1" applyBorder="1" applyAlignment="1">
      <alignment horizontal="center" vertical="center" wrapText="1"/>
    </xf>
    <xf numFmtId="0" fontId="11" fillId="0" borderId="13" xfId="7" applyFont="1" applyBorder="1" applyAlignment="1">
      <alignment horizontal="justify" vertical="center" wrapText="1"/>
    </xf>
    <xf numFmtId="42" fontId="11" fillId="0" borderId="13" xfId="4" applyFont="1" applyFill="1" applyBorder="1" applyAlignment="1">
      <alignment horizontal="center" vertical="center" wrapText="1"/>
    </xf>
    <xf numFmtId="167" fontId="9" fillId="3" borderId="13" xfId="6" applyNumberFormat="1" applyFont="1" applyFill="1" applyBorder="1" applyAlignment="1">
      <alignment horizontal="center" vertical="center" wrapText="1"/>
    </xf>
    <xf numFmtId="42" fontId="9" fillId="3" borderId="21" xfId="4" applyFont="1" applyFill="1" applyBorder="1" applyAlignment="1">
      <alignment vertical="center"/>
    </xf>
    <xf numFmtId="167" fontId="11" fillId="0" borderId="24" xfId="6" applyNumberFormat="1" applyFont="1" applyBorder="1" applyAlignment="1">
      <alignment horizontal="center" vertical="center" wrapText="1"/>
    </xf>
    <xf numFmtId="0" fontId="19" fillId="3" borderId="0" xfId="6" applyFont="1" applyFill="1" applyAlignment="1">
      <alignment horizontal="center" vertical="center"/>
    </xf>
    <xf numFmtId="42" fontId="11" fillId="3" borderId="21" xfId="4" applyFont="1" applyFill="1" applyBorder="1" applyAlignment="1">
      <alignment vertical="center" wrapText="1"/>
    </xf>
    <xf numFmtId="42" fontId="11" fillId="3" borderId="21" xfId="4" applyFont="1" applyFill="1" applyBorder="1" applyAlignment="1">
      <alignment horizontal="center" vertical="center"/>
    </xf>
    <xf numFmtId="42" fontId="11" fillId="0" borderId="21" xfId="4" applyFont="1" applyFill="1" applyBorder="1" applyAlignment="1">
      <alignment vertical="center"/>
    </xf>
    <xf numFmtId="42" fontId="11" fillId="3" borderId="21" xfId="4" applyFont="1" applyFill="1" applyBorder="1" applyAlignment="1">
      <alignment vertical="center"/>
    </xf>
    <xf numFmtId="42" fontId="11" fillId="0" borderId="21" xfId="4" applyFont="1" applyFill="1" applyBorder="1" applyAlignment="1">
      <alignment horizontal="center" vertical="center"/>
    </xf>
    <xf numFmtId="9" fontId="11" fillId="3" borderId="24" xfId="5" applyFont="1" applyFill="1" applyBorder="1" applyAlignment="1">
      <alignment horizontal="center" vertical="center" wrapText="1"/>
    </xf>
    <xf numFmtId="0" fontId="11" fillId="3" borderId="24" xfId="6" applyFont="1" applyFill="1" applyBorder="1" applyAlignment="1">
      <alignment horizontal="center" vertical="center" wrapText="1"/>
    </xf>
    <xf numFmtId="14" fontId="9" fillId="3" borderId="24" xfId="6" applyNumberFormat="1" applyFont="1" applyFill="1" applyBorder="1" applyAlignment="1">
      <alignment horizontal="center" vertical="center" wrapText="1"/>
    </xf>
    <xf numFmtId="42" fontId="11" fillId="3" borderId="24" xfId="4" applyFont="1" applyFill="1" applyBorder="1" applyAlignment="1">
      <alignment horizontal="center" vertical="center" wrapText="1"/>
    </xf>
    <xf numFmtId="166" fontId="11" fillId="3" borderId="24" xfId="6" applyNumberFormat="1" applyFont="1" applyFill="1" applyBorder="1" applyAlignment="1">
      <alignment horizontal="center" vertical="center" wrapText="1"/>
    </xf>
    <xf numFmtId="42" fontId="9" fillId="3" borderId="24" xfId="4" applyFont="1" applyFill="1" applyBorder="1" applyAlignment="1">
      <alignment horizontal="center" vertical="center" wrapText="1"/>
    </xf>
    <xf numFmtId="0" fontId="11" fillId="3" borderId="15" xfId="7" applyFont="1" applyFill="1" applyBorder="1" applyAlignment="1">
      <alignment horizontal="justify" vertical="center" wrapText="1"/>
    </xf>
    <xf numFmtId="42" fontId="11" fillId="0" borderId="18" xfId="4" applyFont="1" applyFill="1" applyBorder="1" applyAlignment="1">
      <alignment vertical="center" wrapText="1"/>
    </xf>
    <xf numFmtId="42" fontId="11" fillId="3" borderId="21" xfId="4" applyFont="1" applyFill="1" applyBorder="1" applyAlignment="1">
      <alignment horizontal="justify" vertical="center" wrapText="1"/>
    </xf>
    <xf numFmtId="42" fontId="11" fillId="3" borderId="21" xfId="4" applyFont="1" applyFill="1" applyBorder="1" applyAlignment="1">
      <alignment horizontal="center" vertical="center" wrapText="1"/>
    </xf>
    <xf numFmtId="42" fontId="11" fillId="0" borderId="21" xfId="4" applyFont="1" applyFill="1" applyBorder="1" applyAlignment="1">
      <alignment horizontal="justify" vertical="center" wrapText="1"/>
    </xf>
    <xf numFmtId="14" fontId="11" fillId="3" borderId="15" xfId="6" applyNumberFormat="1" applyFont="1" applyFill="1" applyBorder="1" applyAlignment="1">
      <alignment horizontal="center" vertical="center" wrapText="1"/>
    </xf>
    <xf numFmtId="42" fontId="11" fillId="3" borderId="15" xfId="4" applyFont="1" applyFill="1" applyBorder="1" applyAlignment="1">
      <alignment horizontal="right" vertical="center" wrapText="1"/>
    </xf>
    <xf numFmtId="0" fontId="11" fillId="3" borderId="23" xfId="6" applyFont="1" applyFill="1" applyBorder="1" applyAlignment="1">
      <alignment horizontal="justify" vertical="center" wrapText="1"/>
    </xf>
    <xf numFmtId="9" fontId="11" fillId="3" borderId="24" xfId="6" applyNumberFormat="1" applyFont="1" applyFill="1" applyBorder="1" applyAlignment="1">
      <alignment horizontal="center" vertical="center" wrapText="1"/>
    </xf>
    <xf numFmtId="42" fontId="11" fillId="3" borderId="24" xfId="4" applyFont="1" applyFill="1" applyBorder="1" applyAlignment="1">
      <alignment horizontal="right" vertical="center" wrapText="1"/>
    </xf>
    <xf numFmtId="42" fontId="12" fillId="0" borderId="0" xfId="4" applyFont="1" applyFill="1" applyAlignment="1">
      <alignment vertical="center" wrapText="1"/>
    </xf>
    <xf numFmtId="42" fontId="9" fillId="0" borderId="21" xfId="4" applyFont="1" applyBorder="1" applyAlignment="1">
      <alignment vertical="center" wrapText="1"/>
    </xf>
    <xf numFmtId="42" fontId="12" fillId="3" borderId="0" xfId="4" applyFont="1" applyFill="1" applyAlignment="1">
      <alignment horizontal="center" vertical="center" wrapText="1"/>
    </xf>
    <xf numFmtId="42" fontId="9" fillId="0" borderId="18" xfId="4" applyFont="1" applyFill="1" applyBorder="1" applyAlignment="1">
      <alignment vertical="center" wrapText="1"/>
    </xf>
    <xf numFmtId="42" fontId="9" fillId="0" borderId="25" xfId="4" applyFont="1" applyFill="1" applyBorder="1" applyAlignment="1">
      <alignment vertical="center" wrapText="1"/>
    </xf>
    <xf numFmtId="3" fontId="11" fillId="0" borderId="13" xfId="6" applyNumberFormat="1" applyFont="1" applyBorder="1" applyAlignment="1">
      <alignment horizontal="center" vertical="center" wrapText="1"/>
    </xf>
    <xf numFmtId="173" fontId="19" fillId="3" borderId="0" xfId="6" applyNumberFormat="1" applyFont="1" applyFill="1" applyAlignment="1">
      <alignment horizontal="center" vertical="center" wrapText="1"/>
    </xf>
    <xf numFmtId="173" fontId="9" fillId="0" borderId="13" xfId="4" applyNumberFormat="1" applyFont="1" applyFill="1" applyBorder="1" applyAlignment="1">
      <alignment horizontal="center" vertical="center" wrapText="1"/>
    </xf>
    <xf numFmtId="0" fontId="24" fillId="3" borderId="0" xfId="6" applyFont="1" applyFill="1" applyAlignment="1">
      <alignment vertical="center"/>
    </xf>
    <xf numFmtId="172" fontId="8" fillId="3" borderId="0" xfId="6" applyNumberFormat="1" applyFont="1" applyFill="1" applyAlignment="1">
      <alignment horizontal="center" vertical="center"/>
    </xf>
    <xf numFmtId="173" fontId="9" fillId="3" borderId="0" xfId="6" applyNumberFormat="1" applyFont="1" applyFill="1" applyAlignment="1">
      <alignment vertical="center" wrapText="1"/>
    </xf>
    <xf numFmtId="173" fontId="9" fillId="3" borderId="0" xfId="6" applyNumberFormat="1" applyFont="1" applyFill="1" applyAlignment="1">
      <alignment horizontal="center" vertical="center" wrapText="1"/>
    </xf>
    <xf numFmtId="172" fontId="9" fillId="3" borderId="0" xfId="6" applyNumberFormat="1" applyFont="1" applyFill="1" applyAlignment="1">
      <alignment horizontal="center" vertical="center"/>
    </xf>
    <xf numFmtId="173" fontId="9" fillId="0" borderId="13" xfId="3" applyNumberFormat="1" applyFont="1" applyFill="1" applyBorder="1" applyAlignment="1">
      <alignment horizontal="center" vertical="center"/>
    </xf>
    <xf numFmtId="0" fontId="14" fillId="11" borderId="13" xfId="6" applyFont="1" applyFill="1" applyBorder="1" applyAlignment="1">
      <alignment horizontal="center" vertical="center" wrapText="1"/>
    </xf>
    <xf numFmtId="0" fontId="9" fillId="3" borderId="0" xfId="6" applyFont="1" applyFill="1" applyAlignment="1">
      <alignment horizontal="left" vertical="center" wrapText="1"/>
    </xf>
    <xf numFmtId="172" fontId="12" fillId="3" borderId="0" xfId="6" applyNumberFormat="1" applyFont="1" applyFill="1" applyAlignment="1">
      <alignment horizontal="center" vertical="center"/>
    </xf>
    <xf numFmtId="173" fontId="12" fillId="3" borderId="0" xfId="6" applyNumberFormat="1" applyFont="1" applyFill="1" applyAlignment="1">
      <alignment horizontal="center" vertical="center" wrapText="1"/>
    </xf>
    <xf numFmtId="42" fontId="9" fillId="3" borderId="13" xfId="4" applyFont="1" applyFill="1" applyBorder="1" applyAlignment="1">
      <alignment horizontal="justify" vertical="center" wrapText="1"/>
    </xf>
    <xf numFmtId="1" fontId="9" fillId="3" borderId="13" xfId="6" applyNumberFormat="1" applyFont="1" applyFill="1" applyBorder="1" applyAlignment="1">
      <alignment horizontal="center" vertical="center" wrapText="1"/>
    </xf>
    <xf numFmtId="172" fontId="9" fillId="0" borderId="13" xfId="1" applyNumberFormat="1" applyFont="1" applyFill="1" applyBorder="1" applyAlignment="1">
      <alignment horizontal="center" vertical="center" wrapText="1"/>
    </xf>
    <xf numFmtId="3" fontId="9" fillId="3" borderId="13" xfId="6" applyNumberFormat="1" applyFont="1" applyFill="1" applyBorder="1" applyAlignment="1">
      <alignment horizontal="center" vertical="center" wrapText="1"/>
    </xf>
    <xf numFmtId="0" fontId="11" fillId="0" borderId="13" xfId="8" applyFont="1" applyFill="1" applyBorder="1" applyAlignment="1">
      <alignment horizontal="center" vertical="center" wrapText="1"/>
    </xf>
    <xf numFmtId="3" fontId="9" fillId="0" borderId="13" xfId="6" applyNumberFormat="1" applyFont="1" applyBorder="1" applyAlignment="1">
      <alignment horizontal="center" vertical="center"/>
    </xf>
    <xf numFmtId="1" fontId="9" fillId="0" borderId="13" xfId="6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justify" vertical="center" wrapText="1"/>
    </xf>
    <xf numFmtId="172" fontId="9" fillId="0" borderId="13" xfId="1" applyNumberFormat="1" applyFont="1" applyFill="1" applyBorder="1" applyAlignment="1">
      <alignment vertical="center"/>
    </xf>
    <xf numFmtId="42" fontId="9" fillId="0" borderId="25" xfId="4" applyFont="1" applyFill="1" applyBorder="1" applyAlignment="1">
      <alignment horizontal="center" vertical="center" wrapText="1"/>
    </xf>
    <xf numFmtId="42" fontId="9" fillId="0" borderId="24" xfId="4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/>
    </xf>
    <xf numFmtId="42" fontId="9" fillId="0" borderId="15" xfId="4" applyFont="1" applyFill="1" applyBorder="1" applyAlignment="1">
      <alignment horizontal="center" vertical="center"/>
    </xf>
    <xf numFmtId="42" fontId="9" fillId="0" borderId="13" xfId="4" applyFont="1" applyFill="1" applyBorder="1" applyAlignment="1">
      <alignment horizontal="center" vertical="center"/>
    </xf>
    <xf numFmtId="0" fontId="9" fillId="0" borderId="17" xfId="6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 wrapText="1"/>
    </xf>
    <xf numFmtId="0" fontId="9" fillId="0" borderId="13" xfId="6" applyFont="1" applyBorder="1" applyAlignment="1">
      <alignment vertical="center" wrapText="1"/>
    </xf>
    <xf numFmtId="42" fontId="9" fillId="3" borderId="21" xfId="4" applyFont="1" applyFill="1" applyBorder="1" applyAlignment="1">
      <alignment horizontal="center" vertical="center"/>
    </xf>
    <xf numFmtId="42" fontId="9" fillId="0" borderId="21" xfId="4" applyFont="1" applyFill="1" applyBorder="1" applyAlignment="1">
      <alignment horizontal="center" vertical="center"/>
    </xf>
    <xf numFmtId="42" fontId="9" fillId="0" borderId="21" xfId="4" applyFont="1" applyBorder="1" applyAlignment="1">
      <alignment horizontal="center" vertical="center"/>
    </xf>
    <xf numFmtId="42" fontId="9" fillId="3" borderId="21" xfId="4" applyFont="1" applyFill="1" applyBorder="1" applyAlignment="1">
      <alignment horizontal="center" vertical="center" wrapText="1"/>
    </xf>
    <xf numFmtId="42" fontId="9" fillId="3" borderId="21" xfId="4" applyFont="1" applyFill="1" applyBorder="1" applyAlignment="1">
      <alignment vertical="center" wrapText="1"/>
    </xf>
    <xf numFmtId="42" fontId="9" fillId="0" borderId="21" xfId="4" applyFont="1" applyFill="1" applyBorder="1" applyAlignment="1">
      <alignment vertical="center"/>
    </xf>
    <xf numFmtId="42" fontId="12" fillId="3" borderId="0" xfId="4" applyFont="1" applyFill="1" applyBorder="1" applyAlignment="1">
      <alignment horizontal="center" vertical="center"/>
    </xf>
    <xf numFmtId="0" fontId="9" fillId="0" borderId="21" xfId="6" applyFont="1" applyBorder="1" applyAlignment="1">
      <alignment horizontal="left" vertical="center"/>
    </xf>
    <xf numFmtId="42" fontId="9" fillId="3" borderId="20" xfId="4" applyFont="1" applyFill="1" applyBorder="1" applyAlignment="1">
      <alignment horizontal="center" vertical="center" wrapText="1"/>
    </xf>
    <xf numFmtId="42" fontId="9" fillId="0" borderId="20" xfId="4" applyFont="1" applyFill="1" applyBorder="1" applyAlignment="1">
      <alignment horizontal="center" vertical="center" wrapText="1"/>
    </xf>
    <xf numFmtId="42" fontId="14" fillId="0" borderId="21" xfId="4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wrapText="1"/>
    </xf>
    <xf numFmtId="0" fontId="14" fillId="3" borderId="13" xfId="6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/>
    </xf>
    <xf numFmtId="3" fontId="9" fillId="0" borderId="13" xfId="2" applyNumberFormat="1" applyFont="1" applyFill="1" applyBorder="1" applyAlignment="1">
      <alignment horizontal="center" vertical="center"/>
    </xf>
    <xf numFmtId="167" fontId="9" fillId="0" borderId="13" xfId="6" applyNumberFormat="1" applyFont="1" applyBorder="1" applyAlignment="1">
      <alignment horizontal="center" vertical="center"/>
    </xf>
    <xf numFmtId="167" fontId="14" fillId="10" borderId="13" xfId="0" applyNumberFormat="1" applyFont="1" applyFill="1" applyBorder="1" applyAlignment="1">
      <alignment horizontal="center" vertical="center" wrapText="1"/>
    </xf>
    <xf numFmtId="167" fontId="14" fillId="0" borderId="13" xfId="0" applyNumberFormat="1" applyFont="1" applyBorder="1" applyAlignment="1">
      <alignment horizontal="center" vertical="center" wrapText="1"/>
    </xf>
    <xf numFmtId="42" fontId="9" fillId="0" borderId="13" xfId="4" applyFont="1" applyFill="1" applyBorder="1" applyAlignment="1">
      <alignment vertical="center" wrapText="1"/>
    </xf>
    <xf numFmtId="0" fontId="14" fillId="0" borderId="17" xfId="0" applyFont="1" applyBorder="1" applyAlignment="1">
      <alignment horizontal="justify" vertical="center" wrapText="1"/>
    </xf>
    <xf numFmtId="3" fontId="9" fillId="0" borderId="15" xfId="1" applyNumberFormat="1" applyFont="1" applyFill="1" applyBorder="1" applyAlignment="1">
      <alignment horizontal="center" vertical="center"/>
    </xf>
    <xf numFmtId="167" fontId="9" fillId="0" borderId="15" xfId="6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justify" vertical="center" wrapText="1"/>
    </xf>
    <xf numFmtId="0" fontId="14" fillId="0" borderId="20" xfId="0" applyFont="1" applyBorder="1" applyAlignment="1">
      <alignment horizontal="justify" vertical="center" wrapText="1"/>
    </xf>
    <xf numFmtId="0" fontId="11" fillId="0" borderId="20" xfId="8" applyFont="1" applyFill="1" applyBorder="1" applyAlignment="1">
      <alignment horizontal="justify" vertical="center" wrapText="1"/>
    </xf>
    <xf numFmtId="0" fontId="11" fillId="11" borderId="13" xfId="6" applyFont="1" applyFill="1" applyBorder="1" applyAlignment="1">
      <alignment horizontal="center" vertical="center" wrapText="1"/>
    </xf>
    <xf numFmtId="0" fontId="11" fillId="3" borderId="20" xfId="6" applyFont="1" applyFill="1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0" borderId="5" xfId="0" applyFont="1" applyBorder="1" applyAlignment="1">
      <alignment horizontal="justify" vertical="center" wrapText="1"/>
    </xf>
    <xf numFmtId="1" fontId="0" fillId="0" borderId="5" xfId="0" applyNumberFormat="1" applyBorder="1" applyAlignment="1">
      <alignment horizontal="center" vertical="center"/>
    </xf>
    <xf numFmtId="42" fontId="0" fillId="0" borderId="5" xfId="0" applyNumberFormat="1" applyBorder="1" applyAlignment="1">
      <alignment vertical="center"/>
    </xf>
    <xf numFmtId="4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5" fillId="13" borderId="5" xfId="0" applyFont="1" applyFill="1" applyBorder="1" applyAlignment="1">
      <alignment horizontal="center" vertical="center"/>
    </xf>
    <xf numFmtId="0" fontId="25" fillId="13" borderId="5" xfId="0" applyFont="1" applyFill="1" applyBorder="1" applyAlignment="1">
      <alignment horizontal="center" vertical="center" wrapText="1"/>
    </xf>
    <xf numFmtId="42" fontId="9" fillId="0" borderId="15" xfId="4" applyFont="1" applyFill="1" applyBorder="1" applyAlignment="1">
      <alignment vertical="center"/>
    </xf>
    <xf numFmtId="173" fontId="9" fillId="0" borderId="15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3" fontId="9" fillId="0" borderId="13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3" fontId="9" fillId="0" borderId="13" xfId="6" applyNumberFormat="1" applyFont="1" applyBorder="1" applyAlignment="1">
      <alignment horizontal="center" vertical="center"/>
    </xf>
    <xf numFmtId="166" fontId="9" fillId="0" borderId="13" xfId="6" applyNumberFormat="1" applyFont="1" applyBorder="1" applyAlignment="1">
      <alignment horizontal="center" vertical="center"/>
    </xf>
    <xf numFmtId="170" fontId="9" fillId="0" borderId="13" xfId="6" applyNumberFormat="1" applyFont="1" applyBorder="1" applyAlignment="1">
      <alignment horizontal="center" vertical="center"/>
    </xf>
    <xf numFmtId="170" fontId="9" fillId="0" borderId="21" xfId="6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73" fontId="9" fillId="0" borderId="13" xfId="6" applyNumberFormat="1" applyFont="1" applyBorder="1" applyAlignment="1">
      <alignment horizontal="center" vertical="center" wrapText="1"/>
    </xf>
    <xf numFmtId="173" fontId="9" fillId="0" borderId="13" xfId="3" applyNumberFormat="1" applyFont="1" applyFill="1" applyBorder="1" applyAlignment="1">
      <alignment horizontal="center" vertical="center" wrapText="1"/>
    </xf>
    <xf numFmtId="173" fontId="9" fillId="0" borderId="13" xfId="6" applyNumberFormat="1" applyFont="1" applyBorder="1" applyAlignment="1">
      <alignment vertical="center" wrapText="1"/>
    </xf>
    <xf numFmtId="42" fontId="0" fillId="0" borderId="5" xfId="0" applyNumberFormat="1" applyBorder="1"/>
    <xf numFmtId="0" fontId="0" fillId="14" borderId="5" xfId="0" applyFill="1" applyBorder="1" applyAlignment="1">
      <alignment horizontal="center" vertical="center"/>
    </xf>
    <xf numFmtId="0" fontId="27" fillId="14" borderId="5" xfId="0" applyFont="1" applyFill="1" applyBorder="1" applyAlignment="1">
      <alignment horizontal="justify" vertical="center" wrapText="1"/>
    </xf>
    <xf numFmtId="1" fontId="0" fillId="14" borderId="5" xfId="0" applyNumberFormat="1" applyFill="1" applyBorder="1" applyAlignment="1">
      <alignment horizontal="center" vertical="center"/>
    </xf>
    <xf numFmtId="42" fontId="0" fillId="14" borderId="5" xfId="0" applyNumberForma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42" fontId="0" fillId="14" borderId="5" xfId="0" applyNumberFormat="1" applyFill="1" applyBorder="1" applyAlignment="1">
      <alignment vertical="center" wrapText="1"/>
    </xf>
    <xf numFmtId="0" fontId="0" fillId="14" borderId="5" xfId="0" applyFill="1" applyBorder="1" applyAlignment="1">
      <alignment horizontal="center" wrapText="1"/>
    </xf>
    <xf numFmtId="42" fontId="0" fillId="14" borderId="5" xfId="0" applyNumberFormat="1" applyFill="1" applyBorder="1" applyAlignment="1">
      <alignment vertical="center"/>
    </xf>
    <xf numFmtId="165" fontId="0" fillId="14" borderId="5" xfId="3" applyNumberFormat="1" applyFont="1" applyFill="1" applyBorder="1" applyAlignment="1">
      <alignment vertical="center"/>
    </xf>
    <xf numFmtId="0" fontId="9" fillId="0" borderId="5" xfId="6" applyFont="1" applyBorder="1" applyAlignment="1">
      <alignment horizontal="center" vertical="center" wrapText="1"/>
    </xf>
    <xf numFmtId="3" fontId="9" fillId="0" borderId="5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3" fontId="9" fillId="0" borderId="5" xfId="6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  <xf numFmtId="3" fontId="9" fillId="0" borderId="5" xfId="2" applyNumberFormat="1" applyFont="1" applyFill="1" applyBorder="1" applyAlignment="1">
      <alignment horizontal="center" vertical="center"/>
    </xf>
    <xf numFmtId="9" fontId="9" fillId="0" borderId="5" xfId="5" applyFont="1" applyFill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 wrapText="1"/>
    </xf>
    <xf numFmtId="1" fontId="11" fillId="3" borderId="5" xfId="6" applyNumberFormat="1" applyFont="1" applyFill="1" applyBorder="1" applyAlignment="1">
      <alignment horizontal="center" vertical="center" wrapText="1"/>
    </xf>
    <xf numFmtId="3" fontId="9" fillId="0" borderId="5" xfId="6" applyNumberFormat="1" applyFont="1" applyBorder="1" applyAlignment="1">
      <alignment horizontal="center" vertical="center" wrapText="1"/>
    </xf>
    <xf numFmtId="9" fontId="9" fillId="0" borderId="5" xfId="5" applyFont="1" applyFill="1" applyBorder="1" applyAlignment="1">
      <alignment horizontal="center" vertical="center" wrapText="1"/>
    </xf>
    <xf numFmtId="1" fontId="9" fillId="0" borderId="5" xfId="6" applyNumberFormat="1" applyFont="1" applyBorder="1" applyAlignment="1">
      <alignment horizontal="center" vertical="center" wrapText="1"/>
    </xf>
    <xf numFmtId="171" fontId="9" fillId="0" borderId="5" xfId="6" applyNumberFormat="1" applyFont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center" vertical="center" wrapText="1"/>
    </xf>
    <xf numFmtId="1" fontId="9" fillId="3" borderId="5" xfId="6" applyNumberFormat="1" applyFont="1" applyFill="1" applyBorder="1" applyAlignment="1">
      <alignment horizontal="center" vertical="center" wrapText="1"/>
    </xf>
    <xf numFmtId="3" fontId="11" fillId="3" borderId="5" xfId="6" applyNumberFormat="1" applyFont="1" applyFill="1" applyBorder="1" applyAlignment="1">
      <alignment horizontal="center" vertical="center" wrapText="1"/>
    </xf>
    <xf numFmtId="3" fontId="9" fillId="3" borderId="5" xfId="6" applyNumberFormat="1" applyFont="1" applyFill="1" applyBorder="1" applyAlignment="1">
      <alignment horizontal="center" vertical="center" wrapText="1"/>
    </xf>
    <xf numFmtId="0" fontId="11" fillId="11" borderId="5" xfId="6" applyFont="1" applyFill="1" applyBorder="1" applyAlignment="1">
      <alignment horizontal="center" vertical="center" wrapText="1"/>
    </xf>
    <xf numFmtId="0" fontId="14" fillId="3" borderId="5" xfId="6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11" fillId="0" borderId="5" xfId="6" applyNumberFormat="1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3" borderId="5" xfId="6" applyFont="1" applyFill="1" applyBorder="1" applyAlignment="1">
      <alignment horizontal="center" vertical="center" wrapText="1"/>
    </xf>
    <xf numFmtId="0" fontId="12" fillId="15" borderId="5" xfId="6" applyFont="1" applyFill="1" applyBorder="1" applyAlignment="1">
      <alignment horizontal="center" vertical="center" wrapText="1"/>
    </xf>
    <xf numFmtId="3" fontId="12" fillId="15" borderId="5" xfId="6" applyNumberFormat="1" applyFont="1" applyFill="1" applyBorder="1" applyAlignment="1">
      <alignment horizontal="center" vertical="center" wrapText="1"/>
    </xf>
    <xf numFmtId="0" fontId="26" fillId="15" borderId="5" xfId="0" applyFont="1" applyFill="1" applyBorder="1" applyAlignment="1">
      <alignment horizontal="center" vertical="center"/>
    </xf>
    <xf numFmtId="1" fontId="11" fillId="3" borderId="5" xfId="1" applyNumberFormat="1" applyFont="1" applyFill="1" applyBorder="1" applyAlignment="1">
      <alignment horizontal="center" vertical="center" wrapText="1"/>
    </xf>
    <xf numFmtId="0" fontId="11" fillId="3" borderId="5" xfId="6" applyFont="1" applyFill="1" applyBorder="1" applyAlignment="1">
      <alignment horizontal="center" vertical="center"/>
    </xf>
    <xf numFmtId="9" fontId="11" fillId="3" borderId="5" xfId="5" applyFont="1" applyFill="1" applyBorder="1" applyAlignment="1">
      <alignment horizontal="center" vertical="center" wrapText="1"/>
    </xf>
    <xf numFmtId="9" fontId="11" fillId="3" borderId="5" xfId="6" applyNumberFormat="1" applyFont="1" applyFill="1" applyBorder="1" applyAlignment="1">
      <alignment horizontal="center" vertical="center" wrapText="1"/>
    </xf>
    <xf numFmtId="170" fontId="9" fillId="0" borderId="38" xfId="6" applyNumberFormat="1" applyFont="1" applyBorder="1" applyAlignment="1">
      <alignment horizontal="center" vertical="center"/>
    </xf>
    <xf numFmtId="170" fontId="9" fillId="0" borderId="32" xfId="6" applyNumberFormat="1" applyFont="1" applyBorder="1" applyAlignment="1">
      <alignment horizontal="center" vertical="center"/>
    </xf>
    <xf numFmtId="170" fontId="9" fillId="0" borderId="33" xfId="6" applyNumberFormat="1" applyFont="1" applyBorder="1" applyAlignment="1">
      <alignment horizontal="center" vertical="center"/>
    </xf>
    <xf numFmtId="0" fontId="9" fillId="0" borderId="39" xfId="6" applyFont="1" applyBorder="1" applyAlignment="1">
      <alignment horizontal="center" vertical="center"/>
    </xf>
    <xf numFmtId="0" fontId="9" fillId="0" borderId="34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42" fontId="9" fillId="0" borderId="39" xfId="4" applyFont="1" applyFill="1" applyBorder="1" applyAlignment="1">
      <alignment horizontal="center" vertical="center" wrapText="1"/>
    </xf>
    <xf numFmtId="42" fontId="9" fillId="0" borderId="35" xfId="4" applyFont="1" applyFill="1" applyBorder="1" applyAlignment="1">
      <alignment horizontal="center" vertical="center" wrapText="1"/>
    </xf>
    <xf numFmtId="42" fontId="9" fillId="0" borderId="38" xfId="4" applyFont="1" applyFill="1" applyBorder="1" applyAlignment="1">
      <alignment horizontal="center" vertical="center" wrapText="1"/>
    </xf>
    <xf numFmtId="42" fontId="9" fillId="0" borderId="33" xfId="4" applyFont="1" applyFill="1" applyBorder="1" applyAlignment="1">
      <alignment horizontal="center" vertical="center" wrapText="1"/>
    </xf>
    <xf numFmtId="0" fontId="9" fillId="0" borderId="38" xfId="6" applyFont="1" applyBorder="1" applyAlignment="1">
      <alignment horizontal="center" vertical="center"/>
    </xf>
    <xf numFmtId="0" fontId="9" fillId="0" borderId="33" xfId="6" applyFont="1" applyBorder="1" applyAlignment="1">
      <alignment horizontal="center" vertical="center"/>
    </xf>
    <xf numFmtId="42" fontId="9" fillId="0" borderId="13" xfId="4" applyFont="1" applyFill="1" applyBorder="1" applyAlignment="1">
      <alignment vertical="center"/>
    </xf>
    <xf numFmtId="167" fontId="14" fillId="10" borderId="13" xfId="0" applyNumberFormat="1" applyFont="1" applyFill="1" applyBorder="1" applyAlignment="1">
      <alignment horizontal="center" vertical="center" wrapText="1"/>
    </xf>
    <xf numFmtId="0" fontId="9" fillId="3" borderId="13" xfId="6" applyFont="1" applyFill="1" applyBorder="1" applyAlignment="1">
      <alignment horizontal="center" vertical="center" wrapText="1"/>
    </xf>
    <xf numFmtId="42" fontId="9" fillId="0" borderId="13" xfId="4" applyFont="1" applyFill="1" applyBorder="1" applyAlignment="1">
      <alignment vertical="center" wrapText="1"/>
    </xf>
    <xf numFmtId="173" fontId="9" fillId="0" borderId="13" xfId="6" applyNumberFormat="1" applyFont="1" applyBorder="1" applyAlignment="1">
      <alignment horizontal="center" vertical="center" wrapText="1"/>
    </xf>
    <xf numFmtId="0" fontId="9" fillId="0" borderId="13" xfId="6" applyFont="1" applyBorder="1" applyAlignment="1">
      <alignment horizontal="center" vertical="center" wrapText="1"/>
    </xf>
    <xf numFmtId="0" fontId="9" fillId="0" borderId="21" xfId="6" applyFont="1" applyBorder="1" applyAlignment="1">
      <alignment horizontal="center" vertical="center" wrapText="1"/>
    </xf>
    <xf numFmtId="173" fontId="9" fillId="0" borderId="13" xfId="6" applyNumberFormat="1" applyFont="1" applyBorder="1" applyAlignment="1">
      <alignment horizontal="center" vertical="center"/>
    </xf>
    <xf numFmtId="0" fontId="9" fillId="0" borderId="20" xfId="6" applyFont="1" applyBorder="1" applyAlignment="1">
      <alignment horizontal="justify" vertical="center" wrapText="1"/>
    </xf>
    <xf numFmtId="167" fontId="9" fillId="0" borderId="13" xfId="6" applyNumberFormat="1" applyFont="1" applyBorder="1" applyAlignment="1">
      <alignment horizontal="center" vertical="center" wrapText="1"/>
    </xf>
    <xf numFmtId="0" fontId="9" fillId="0" borderId="36" xfId="6" applyFont="1" applyBorder="1" applyAlignment="1">
      <alignment horizontal="center" vertical="center"/>
    </xf>
    <xf numFmtId="0" fontId="9" fillId="0" borderId="37" xfId="6" applyFont="1" applyBorder="1" applyAlignment="1">
      <alignment horizontal="center" vertical="center"/>
    </xf>
    <xf numFmtId="42" fontId="9" fillId="0" borderId="36" xfId="4" applyFont="1" applyFill="1" applyBorder="1" applyAlignment="1">
      <alignment horizontal="center" vertical="center" wrapText="1"/>
    </xf>
    <xf numFmtId="42" fontId="9" fillId="0" borderId="37" xfId="4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2" fillId="5" borderId="5" xfId="6" applyFont="1" applyFill="1" applyBorder="1" applyAlignment="1">
      <alignment horizontal="center" vertical="center"/>
    </xf>
    <xf numFmtId="0" fontId="12" fillId="6" borderId="5" xfId="6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4" fontId="11" fillId="3" borderId="3" xfId="0" applyNumberFormat="1" applyFont="1" applyFill="1" applyBorder="1" applyAlignment="1">
      <alignment horizontal="center" vertical="center" wrapText="1"/>
    </xf>
    <xf numFmtId="14" fontId="11" fillId="3" borderId="6" xfId="0" applyNumberFormat="1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0" fontId="9" fillId="3" borderId="0" xfId="6" applyFont="1" applyFill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2" fontId="9" fillId="0" borderId="21" xfId="4" applyFont="1" applyBorder="1" applyAlignment="1">
      <alignment horizontal="center" vertical="center"/>
    </xf>
    <xf numFmtId="0" fontId="12" fillId="7" borderId="5" xfId="6" applyFont="1" applyFill="1" applyBorder="1" applyAlignment="1">
      <alignment horizontal="center" vertical="center"/>
    </xf>
    <xf numFmtId="0" fontId="12" fillId="5" borderId="5" xfId="6" applyFont="1" applyFill="1" applyBorder="1" applyAlignment="1">
      <alignment horizontal="center" vertical="center" wrapText="1"/>
    </xf>
    <xf numFmtId="172" fontId="12" fillId="5" borderId="5" xfId="6" applyNumberFormat="1" applyFont="1" applyFill="1" applyBorder="1" applyAlignment="1">
      <alignment horizontal="center" vertical="center" wrapText="1"/>
    </xf>
    <xf numFmtId="0" fontId="12" fillId="6" borderId="5" xfId="6" applyFont="1" applyFill="1" applyBorder="1" applyAlignment="1">
      <alignment horizontal="center" vertical="center" wrapText="1"/>
    </xf>
    <xf numFmtId="0" fontId="12" fillId="7" borderId="5" xfId="6" applyFont="1" applyFill="1" applyBorder="1" applyAlignment="1">
      <alignment horizontal="center" vertical="center" wrapText="1"/>
    </xf>
    <xf numFmtId="173" fontId="12" fillId="7" borderId="5" xfId="6" applyNumberFormat="1" applyFont="1" applyFill="1" applyBorder="1" applyAlignment="1">
      <alignment vertical="center" wrapText="1"/>
    </xf>
    <xf numFmtId="173" fontId="12" fillId="12" borderId="5" xfId="6" applyNumberFormat="1" applyFont="1" applyFill="1" applyBorder="1" applyAlignment="1">
      <alignment horizontal="center" vertical="center" wrapText="1"/>
    </xf>
    <xf numFmtId="3" fontId="12" fillId="7" borderId="5" xfId="6" applyNumberFormat="1" applyFont="1" applyFill="1" applyBorder="1" applyAlignment="1">
      <alignment horizontal="center" vertical="center" wrapText="1"/>
    </xf>
    <xf numFmtId="167" fontId="9" fillId="0" borderId="13" xfId="6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justify" vertical="center" wrapText="1"/>
    </xf>
    <xf numFmtId="42" fontId="9" fillId="0" borderId="21" xfId="4" applyFont="1" applyFill="1" applyBorder="1" applyAlignment="1">
      <alignment horizontal="center" vertical="center"/>
    </xf>
    <xf numFmtId="0" fontId="9" fillId="0" borderId="13" xfId="6" applyFont="1" applyBorder="1" applyAlignment="1">
      <alignment horizontal="justify" vertical="center" wrapText="1"/>
    </xf>
    <xf numFmtId="42" fontId="9" fillId="0" borderId="18" xfId="4" applyFont="1" applyFill="1" applyBorder="1" applyAlignment="1">
      <alignment horizontal="center" vertical="center"/>
    </xf>
    <xf numFmtId="0" fontId="14" fillId="0" borderId="20" xfId="0" applyFont="1" applyBorder="1" applyAlignment="1">
      <alignment horizontal="justify" vertical="center" wrapText="1"/>
    </xf>
    <xf numFmtId="0" fontId="9" fillId="0" borderId="13" xfId="6" applyFont="1" applyBorder="1" applyAlignment="1">
      <alignment horizontal="center" vertical="center"/>
    </xf>
    <xf numFmtId="3" fontId="9" fillId="0" borderId="13" xfId="1" applyNumberFormat="1" applyFont="1" applyFill="1" applyBorder="1" applyAlignment="1">
      <alignment horizontal="center" vertical="center"/>
    </xf>
    <xf numFmtId="0" fontId="9" fillId="0" borderId="15" xfId="6" applyFont="1" applyBorder="1" applyAlignment="1">
      <alignment horizontal="center" vertical="center" wrapText="1"/>
    </xf>
    <xf numFmtId="3" fontId="9" fillId="0" borderId="15" xfId="6" applyNumberFormat="1" applyFont="1" applyBorder="1" applyAlignment="1">
      <alignment horizontal="center" vertical="center" wrapText="1"/>
    </xf>
    <xf numFmtId="3" fontId="9" fillId="0" borderId="13" xfId="6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173" fontId="9" fillId="0" borderId="13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2" fontId="9" fillId="0" borderId="21" xfId="4" applyFont="1" applyFill="1" applyBorder="1" applyAlignment="1">
      <alignment vertical="center"/>
    </xf>
    <xf numFmtId="42" fontId="9" fillId="0" borderId="13" xfId="4" applyFont="1" applyFill="1" applyBorder="1" applyAlignment="1">
      <alignment horizontal="right" vertical="center"/>
    </xf>
    <xf numFmtId="0" fontId="9" fillId="9" borderId="13" xfId="6" applyFont="1" applyFill="1" applyBorder="1" applyAlignment="1">
      <alignment horizontal="justify" vertical="center" wrapText="1"/>
    </xf>
    <xf numFmtId="3" fontId="9" fillId="3" borderId="13" xfId="6" applyNumberFormat="1" applyFont="1" applyFill="1" applyBorder="1" applyAlignment="1">
      <alignment horizontal="center" vertical="center" wrapText="1"/>
    </xf>
    <xf numFmtId="0" fontId="9" fillId="3" borderId="20" xfId="6" applyFont="1" applyFill="1" applyBorder="1" applyAlignment="1">
      <alignment horizontal="justify" vertical="center" wrapText="1"/>
    </xf>
    <xf numFmtId="1" fontId="11" fillId="3" borderId="13" xfId="6" applyNumberFormat="1" applyFont="1" applyFill="1" applyBorder="1" applyAlignment="1">
      <alignment horizontal="center" vertical="center" wrapText="1"/>
    </xf>
    <xf numFmtId="0" fontId="9" fillId="3" borderId="20" xfId="6" applyFont="1" applyFill="1" applyBorder="1" applyAlignment="1">
      <alignment horizontal="center" vertical="center" wrapText="1"/>
    </xf>
    <xf numFmtId="170" fontId="11" fillId="0" borderId="13" xfId="8" applyNumberFormat="1" applyFont="1" applyFill="1" applyBorder="1" applyAlignment="1">
      <alignment horizontal="justify" vertical="center" wrapText="1"/>
    </xf>
    <xf numFmtId="42" fontId="9" fillId="0" borderId="21" xfId="4" applyFont="1" applyFill="1" applyBorder="1" applyAlignment="1">
      <alignment vertical="center" wrapText="1"/>
    </xf>
    <xf numFmtId="0" fontId="9" fillId="0" borderId="20" xfId="6" applyFont="1" applyBorder="1" applyAlignment="1">
      <alignment horizontal="center" vertical="center"/>
    </xf>
    <xf numFmtId="0" fontId="9" fillId="3" borderId="13" xfId="6" applyFont="1" applyFill="1" applyBorder="1" applyAlignment="1">
      <alignment horizontal="justify" vertical="center" wrapText="1"/>
    </xf>
    <xf numFmtId="42" fontId="9" fillId="3" borderId="21" xfId="4" applyFont="1" applyFill="1" applyBorder="1" applyAlignment="1">
      <alignment horizontal="center" vertical="center" wrapText="1"/>
    </xf>
    <xf numFmtId="42" fontId="9" fillId="0" borderId="21" xfId="4" applyFont="1" applyFill="1" applyBorder="1" applyAlignment="1">
      <alignment horizontal="center" vertical="center" wrapText="1"/>
    </xf>
    <xf numFmtId="0" fontId="9" fillId="3" borderId="17" xfId="6" applyFont="1" applyFill="1" applyBorder="1" applyAlignment="1">
      <alignment horizontal="center" vertical="center" wrapText="1"/>
    </xf>
    <xf numFmtId="9" fontId="9" fillId="0" borderId="13" xfId="5" applyFont="1" applyFill="1" applyBorder="1" applyAlignment="1">
      <alignment horizontal="center" vertical="center" wrapText="1"/>
    </xf>
    <xf numFmtId="42" fontId="9" fillId="0" borderId="13" xfId="4" applyFont="1" applyFill="1" applyBorder="1" applyAlignment="1">
      <alignment horizontal="center" vertical="center" wrapText="1"/>
    </xf>
    <xf numFmtId="0" fontId="11" fillId="0" borderId="13" xfId="8" applyFont="1" applyFill="1" applyBorder="1" applyAlignment="1">
      <alignment horizontal="center" vertical="center" wrapText="1"/>
    </xf>
    <xf numFmtId="3" fontId="9" fillId="0" borderId="13" xfId="6" applyNumberFormat="1" applyFont="1" applyBorder="1" applyAlignment="1">
      <alignment horizontal="center" vertical="center"/>
    </xf>
    <xf numFmtId="171" fontId="9" fillId="0" borderId="13" xfId="6" applyNumberFormat="1" applyFont="1" applyBorder="1" applyAlignment="1">
      <alignment horizontal="center" vertical="center" wrapText="1"/>
    </xf>
    <xf numFmtId="0" fontId="11" fillId="0" borderId="20" xfId="8" applyFont="1" applyFill="1" applyBorder="1" applyAlignment="1">
      <alignment horizontal="justify" vertical="center" wrapText="1"/>
    </xf>
    <xf numFmtId="166" fontId="9" fillId="0" borderId="13" xfId="6" applyNumberFormat="1" applyFont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 wrapText="1"/>
    </xf>
    <xf numFmtId="0" fontId="9" fillId="3" borderId="20" xfId="6" applyFont="1" applyFill="1" applyBorder="1" applyAlignment="1">
      <alignment horizontal="left" vertical="center" wrapText="1"/>
    </xf>
    <xf numFmtId="3" fontId="11" fillId="3" borderId="13" xfId="6" applyNumberFormat="1" applyFont="1" applyFill="1" applyBorder="1" applyAlignment="1">
      <alignment horizontal="center" vertical="center" wrapText="1"/>
    </xf>
    <xf numFmtId="1" fontId="9" fillId="3" borderId="13" xfId="6" applyNumberFormat="1" applyFont="1" applyFill="1" applyBorder="1" applyAlignment="1">
      <alignment horizontal="center" vertical="center" wrapText="1"/>
    </xf>
    <xf numFmtId="1" fontId="9" fillId="0" borderId="13" xfId="6" applyNumberFormat="1" applyFont="1" applyBorder="1" applyAlignment="1">
      <alignment horizontal="center" vertical="center" wrapText="1"/>
    </xf>
    <xf numFmtId="167" fontId="14" fillId="0" borderId="13" xfId="0" applyNumberFormat="1" applyFont="1" applyBorder="1" applyAlignment="1">
      <alignment horizontal="center" vertical="center" wrapText="1"/>
    </xf>
    <xf numFmtId="42" fontId="9" fillId="3" borderId="13" xfId="4" applyFont="1" applyFill="1" applyBorder="1" applyAlignment="1">
      <alignment horizontal="center" vertical="center" wrapText="1"/>
    </xf>
    <xf numFmtId="42" fontId="14" fillId="0" borderId="21" xfId="4" applyFont="1" applyFill="1" applyBorder="1" applyAlignment="1">
      <alignment horizontal="center" vertical="center" wrapText="1"/>
    </xf>
    <xf numFmtId="42" fontId="9" fillId="3" borderId="20" xfId="4" applyFont="1" applyFill="1" applyBorder="1" applyAlignment="1">
      <alignment horizontal="center" vertical="center" wrapText="1"/>
    </xf>
    <xf numFmtId="0" fontId="9" fillId="3" borderId="13" xfId="6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173" fontId="9" fillId="0" borderId="13" xfId="6" applyNumberFormat="1" applyFont="1" applyBorder="1" applyAlignment="1">
      <alignment vertical="center" wrapText="1"/>
    </xf>
    <xf numFmtId="0" fontId="9" fillId="0" borderId="20" xfId="6" applyFont="1" applyBorder="1" applyAlignment="1">
      <alignment horizontal="center" vertical="center" wrapText="1"/>
    </xf>
    <xf numFmtId="3" fontId="9" fillId="3" borderId="38" xfId="6" applyNumberFormat="1" applyFont="1" applyFill="1" applyBorder="1" applyAlignment="1">
      <alignment horizontal="center" vertical="center" wrapText="1"/>
    </xf>
    <xf numFmtId="3" fontId="9" fillId="3" borderId="32" xfId="6" applyNumberFormat="1" applyFont="1" applyFill="1" applyBorder="1" applyAlignment="1">
      <alignment horizontal="center" vertical="center" wrapText="1"/>
    </xf>
    <xf numFmtId="3" fontId="9" fillId="3" borderId="33" xfId="6" applyNumberFormat="1" applyFont="1" applyFill="1" applyBorder="1" applyAlignment="1">
      <alignment horizontal="center" vertical="center" wrapText="1"/>
    </xf>
    <xf numFmtId="0" fontId="11" fillId="0" borderId="20" xfId="6" applyFont="1" applyBorder="1" applyAlignment="1">
      <alignment horizontal="justify" vertical="center" wrapText="1"/>
    </xf>
    <xf numFmtId="167" fontId="9" fillId="3" borderId="13" xfId="6" applyNumberFormat="1" applyFont="1" applyFill="1" applyBorder="1" applyAlignment="1">
      <alignment horizontal="center" vertical="center" wrapText="1"/>
    </xf>
    <xf numFmtId="0" fontId="9" fillId="3" borderId="23" xfId="6" applyFont="1" applyFill="1" applyBorder="1" applyAlignment="1">
      <alignment horizontal="center" vertical="center" wrapText="1"/>
    </xf>
    <xf numFmtId="0" fontId="9" fillId="3" borderId="24" xfId="6" applyFont="1" applyFill="1" applyBorder="1" applyAlignment="1">
      <alignment horizontal="center" vertical="center" wrapText="1"/>
    </xf>
    <xf numFmtId="173" fontId="9" fillId="0" borderId="24" xfId="6" applyNumberFormat="1" applyFont="1" applyBorder="1" applyAlignment="1">
      <alignment horizontal="center" vertical="center" wrapText="1"/>
    </xf>
    <xf numFmtId="166" fontId="9" fillId="0" borderId="24" xfId="6" applyNumberFormat="1" applyFont="1" applyBorder="1" applyAlignment="1">
      <alignment horizontal="center" vertical="center" wrapText="1"/>
    </xf>
    <xf numFmtId="0" fontId="9" fillId="0" borderId="25" xfId="6" applyFont="1" applyBorder="1" applyAlignment="1">
      <alignment horizontal="center" vertical="center" wrapText="1"/>
    </xf>
    <xf numFmtId="167" fontId="9" fillId="3" borderId="24" xfId="6" applyNumberFormat="1" applyFont="1" applyFill="1" applyBorder="1" applyAlignment="1">
      <alignment horizontal="center" vertical="center" wrapText="1"/>
    </xf>
    <xf numFmtId="42" fontId="9" fillId="3" borderId="13" xfId="4" applyFont="1" applyFill="1" applyBorder="1" applyAlignment="1">
      <alignment horizontal="justify" vertical="center" wrapText="1"/>
    </xf>
    <xf numFmtId="42" fontId="9" fillId="3" borderId="24" xfId="4" applyFont="1" applyFill="1" applyBorder="1" applyAlignment="1">
      <alignment horizontal="justify" vertical="center" wrapText="1"/>
    </xf>
    <xf numFmtId="42" fontId="9" fillId="3" borderId="25" xfId="4" applyFont="1" applyFill="1" applyBorder="1" applyAlignment="1">
      <alignment horizontal="center" vertical="center" wrapText="1"/>
    </xf>
    <xf numFmtId="0" fontId="9" fillId="3" borderId="23" xfId="6" applyFont="1" applyFill="1" applyBorder="1" applyAlignment="1">
      <alignment horizontal="justify" vertical="center" wrapText="1"/>
    </xf>
    <xf numFmtId="42" fontId="9" fillId="0" borderId="24" xfId="4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8" fillId="5" borderId="3" xfId="6" applyFont="1" applyFill="1" applyBorder="1" applyAlignment="1">
      <alignment horizontal="center" vertical="center"/>
    </xf>
    <xf numFmtId="0" fontId="8" fillId="5" borderId="6" xfId="6" applyFont="1" applyFill="1" applyBorder="1" applyAlignment="1">
      <alignment horizontal="center" vertical="center"/>
    </xf>
    <xf numFmtId="0" fontId="8" fillId="5" borderId="4" xfId="6" applyFont="1" applyFill="1" applyBorder="1" applyAlignment="1">
      <alignment horizontal="center" vertical="center"/>
    </xf>
    <xf numFmtId="0" fontId="8" fillId="6" borderId="3" xfId="6" applyFont="1" applyFill="1" applyBorder="1" applyAlignment="1">
      <alignment horizontal="center" vertical="center"/>
    </xf>
    <xf numFmtId="0" fontId="8" fillId="6" borderId="6" xfId="6" applyFont="1" applyFill="1" applyBorder="1" applyAlignment="1">
      <alignment horizontal="center" vertical="center"/>
    </xf>
    <xf numFmtId="0" fontId="8" fillId="6" borderId="4" xfId="6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" fontId="11" fillId="3" borderId="3" xfId="0" applyNumberFormat="1" applyFont="1" applyFill="1" applyBorder="1" applyAlignment="1">
      <alignment horizontal="left" vertical="center"/>
    </xf>
    <xf numFmtId="1" fontId="11" fillId="3" borderId="6" xfId="0" applyNumberFormat="1" applyFont="1" applyFill="1" applyBorder="1" applyAlignment="1">
      <alignment horizontal="left" vertical="center"/>
    </xf>
    <xf numFmtId="1" fontId="11" fillId="3" borderId="4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7" borderId="3" xfId="6" applyFont="1" applyFill="1" applyBorder="1" applyAlignment="1">
      <alignment horizontal="center" vertical="center"/>
    </xf>
    <xf numFmtId="0" fontId="8" fillId="7" borderId="6" xfId="6" applyFont="1" applyFill="1" applyBorder="1" applyAlignment="1">
      <alignment horizontal="center" vertical="center"/>
    </xf>
    <xf numFmtId="0" fontId="8" fillId="7" borderId="4" xfId="6" applyFont="1" applyFill="1" applyBorder="1" applyAlignment="1">
      <alignment horizontal="center" vertical="center"/>
    </xf>
    <xf numFmtId="0" fontId="8" fillId="5" borderId="11" xfId="6" applyFont="1" applyFill="1" applyBorder="1" applyAlignment="1">
      <alignment horizontal="center" vertical="center" wrapText="1"/>
    </xf>
    <xf numFmtId="0" fontId="8" fillId="5" borderId="12" xfId="6" applyFont="1" applyFill="1" applyBorder="1" applyAlignment="1">
      <alignment horizontal="center" vertical="center" wrapText="1"/>
    </xf>
    <xf numFmtId="0" fontId="8" fillId="5" borderId="11" xfId="6" applyFont="1" applyFill="1" applyBorder="1" applyAlignment="1">
      <alignment horizontal="center" vertical="center"/>
    </xf>
    <xf numFmtId="0" fontId="8" fillId="5" borderId="12" xfId="6" applyFont="1" applyFill="1" applyBorder="1" applyAlignment="1">
      <alignment horizontal="center" vertical="center"/>
    </xf>
    <xf numFmtId="0" fontId="8" fillId="6" borderId="11" xfId="6" applyFont="1" applyFill="1" applyBorder="1" applyAlignment="1">
      <alignment horizontal="center" vertical="center" wrapText="1"/>
    </xf>
    <xf numFmtId="0" fontId="8" fillId="6" borderId="12" xfId="6" applyFont="1" applyFill="1" applyBorder="1" applyAlignment="1">
      <alignment horizontal="center" vertical="center" wrapText="1"/>
    </xf>
    <xf numFmtId="0" fontId="8" fillId="7" borderId="11" xfId="6" applyFont="1" applyFill="1" applyBorder="1" applyAlignment="1">
      <alignment horizontal="center" vertical="center" wrapText="1"/>
    </xf>
    <xf numFmtId="0" fontId="8" fillId="7" borderId="12" xfId="6" applyFont="1" applyFill="1" applyBorder="1" applyAlignment="1">
      <alignment horizontal="center" vertical="center" wrapText="1"/>
    </xf>
    <xf numFmtId="0" fontId="11" fillId="3" borderId="15" xfId="6" applyFont="1" applyFill="1" applyBorder="1" applyAlignment="1">
      <alignment horizontal="center" vertical="center" wrapText="1"/>
    </xf>
    <xf numFmtId="0" fontId="11" fillId="3" borderId="13" xfId="6" applyFont="1" applyFill="1" applyBorder="1" applyAlignment="1">
      <alignment horizontal="center" vertical="center" wrapText="1"/>
    </xf>
    <xf numFmtId="3" fontId="9" fillId="3" borderId="15" xfId="6" applyNumberFormat="1" applyFont="1" applyFill="1" applyBorder="1" applyAlignment="1">
      <alignment horizontal="center" vertical="center" wrapText="1"/>
    </xf>
    <xf numFmtId="0" fontId="11" fillId="3" borderId="15" xfId="6" applyFont="1" applyFill="1" applyBorder="1" applyAlignment="1">
      <alignment horizontal="justify" vertical="center" wrapText="1"/>
    </xf>
    <xf numFmtId="0" fontId="11" fillId="3" borderId="13" xfId="6" applyFont="1" applyFill="1" applyBorder="1" applyAlignment="1">
      <alignment horizontal="justify" vertical="center" wrapText="1"/>
    </xf>
    <xf numFmtId="3" fontId="8" fillId="7" borderId="11" xfId="6" applyNumberFormat="1" applyFont="1" applyFill="1" applyBorder="1" applyAlignment="1">
      <alignment horizontal="center" vertical="center" wrapText="1"/>
    </xf>
    <xf numFmtId="3" fontId="8" fillId="7" borderId="12" xfId="6" applyNumberFormat="1" applyFont="1" applyFill="1" applyBorder="1" applyAlignment="1">
      <alignment horizontal="center" vertical="center" wrapText="1"/>
    </xf>
    <xf numFmtId="0" fontId="8" fillId="6" borderId="11" xfId="6" applyFont="1" applyFill="1" applyBorder="1" applyAlignment="1">
      <alignment horizontal="center" vertical="center"/>
    </xf>
    <xf numFmtId="0" fontId="8" fillId="6" borderId="12" xfId="6" applyFont="1" applyFill="1" applyBorder="1" applyAlignment="1">
      <alignment horizontal="center" vertical="center"/>
    </xf>
    <xf numFmtId="42" fontId="11" fillId="3" borderId="13" xfId="4" applyFont="1" applyFill="1" applyBorder="1" applyAlignment="1">
      <alignment horizontal="center" vertical="center" wrapText="1"/>
    </xf>
    <xf numFmtId="0" fontId="9" fillId="3" borderId="15" xfId="6" applyFont="1" applyFill="1" applyBorder="1" applyAlignment="1">
      <alignment horizontal="center" vertical="center"/>
    </xf>
    <xf numFmtId="0" fontId="9" fillId="3" borderId="18" xfId="6" applyFont="1" applyFill="1" applyBorder="1" applyAlignment="1">
      <alignment horizontal="center" vertical="center" wrapText="1"/>
    </xf>
    <xf numFmtId="0" fontId="9" fillId="3" borderId="21" xfId="6" applyFont="1" applyFill="1" applyBorder="1" applyAlignment="1">
      <alignment horizontal="center" vertical="center" wrapText="1"/>
    </xf>
    <xf numFmtId="42" fontId="11" fillId="0" borderId="21" xfId="4" applyFont="1" applyFill="1" applyBorder="1" applyAlignment="1">
      <alignment horizontal="center" vertical="center" wrapText="1"/>
    </xf>
    <xf numFmtId="0" fontId="9" fillId="3" borderId="15" xfId="6" applyFont="1" applyFill="1" applyBorder="1" applyAlignment="1">
      <alignment horizontal="center" vertical="center" wrapText="1"/>
    </xf>
    <xf numFmtId="167" fontId="9" fillId="3" borderId="15" xfId="6" applyNumberFormat="1" applyFont="1" applyFill="1" applyBorder="1" applyAlignment="1">
      <alignment horizontal="center" vertical="center" wrapText="1"/>
    </xf>
    <xf numFmtId="42" fontId="11" fillId="3" borderId="15" xfId="4" applyFont="1" applyFill="1" applyBorder="1" applyAlignment="1">
      <alignment horizontal="center" vertical="center" wrapText="1"/>
    </xf>
    <xf numFmtId="166" fontId="11" fillId="3" borderId="15" xfId="6" applyNumberFormat="1" applyFont="1" applyFill="1" applyBorder="1" applyAlignment="1">
      <alignment horizontal="center" vertical="center" wrapText="1"/>
    </xf>
    <xf numFmtId="166" fontId="11" fillId="3" borderId="13" xfId="6" applyNumberFormat="1" applyFont="1" applyFill="1" applyBorder="1" applyAlignment="1">
      <alignment horizontal="center" vertical="center" wrapText="1"/>
    </xf>
    <xf numFmtId="167" fontId="11" fillId="3" borderId="13" xfId="6" applyNumberFormat="1" applyFont="1" applyFill="1" applyBorder="1" applyAlignment="1">
      <alignment horizontal="center" vertical="center" wrapText="1"/>
    </xf>
    <xf numFmtId="0" fontId="9" fillId="3" borderId="17" xfId="6" applyFont="1" applyFill="1" applyBorder="1" applyAlignment="1">
      <alignment horizontal="justify" vertical="center" wrapText="1"/>
    </xf>
    <xf numFmtId="42" fontId="11" fillId="0" borderId="18" xfId="4" applyFont="1" applyFill="1" applyBorder="1" applyAlignment="1">
      <alignment horizontal="center" vertical="center" wrapText="1"/>
    </xf>
    <xf numFmtId="42" fontId="11" fillId="3" borderId="21" xfId="4" applyFont="1" applyFill="1" applyBorder="1" applyAlignment="1">
      <alignment horizontal="center" vertical="center" wrapText="1"/>
    </xf>
    <xf numFmtId="0" fontId="9" fillId="3" borderId="17" xfId="6" applyFont="1" applyFill="1" applyBorder="1" applyAlignment="1">
      <alignment horizontal="center" vertical="center"/>
    </xf>
    <xf numFmtId="0" fontId="14" fillId="3" borderId="13" xfId="7" applyFont="1" applyFill="1" applyBorder="1" applyAlignment="1">
      <alignment horizontal="justify" vertical="center" wrapText="1"/>
    </xf>
    <xf numFmtId="42" fontId="11" fillId="3" borderId="21" xfId="4" applyFont="1" applyFill="1" applyBorder="1" applyAlignment="1">
      <alignment horizontal="center" vertical="center"/>
    </xf>
    <xf numFmtId="0" fontId="11" fillId="3" borderId="13" xfId="7" applyFont="1" applyFill="1" applyBorder="1" applyAlignment="1">
      <alignment horizontal="justify" vertical="center" wrapText="1"/>
    </xf>
    <xf numFmtId="42" fontId="11" fillId="3" borderId="21" xfId="4" applyFont="1" applyFill="1" applyBorder="1" applyAlignment="1">
      <alignment horizontal="left" vertical="center"/>
    </xf>
    <xf numFmtId="0" fontId="9" fillId="0" borderId="21" xfId="6" applyFont="1" applyBorder="1" applyAlignment="1">
      <alignment horizontal="center" vertical="center"/>
    </xf>
    <xf numFmtId="42" fontId="11" fillId="0" borderId="21" xfId="4" applyFont="1" applyFill="1" applyBorder="1" applyAlignment="1">
      <alignment horizontal="center" vertical="center"/>
    </xf>
    <xf numFmtId="42" fontId="11" fillId="0" borderId="21" xfId="4" applyFont="1" applyFill="1" applyBorder="1" applyAlignment="1">
      <alignment horizontal="left" vertical="center"/>
    </xf>
    <xf numFmtId="0" fontId="14" fillId="0" borderId="13" xfId="7" applyFont="1" applyBorder="1" applyAlignment="1">
      <alignment horizontal="justify" vertical="center" wrapText="1"/>
    </xf>
    <xf numFmtId="0" fontId="11" fillId="0" borderId="13" xfId="7" applyFont="1" applyBorder="1" applyAlignment="1">
      <alignment horizontal="justify" vertical="center" wrapText="1"/>
    </xf>
    <xf numFmtId="166" fontId="11" fillId="0" borderId="13" xfId="6" applyNumberFormat="1" applyFont="1" applyBorder="1" applyAlignment="1">
      <alignment horizontal="center" vertical="center" wrapText="1"/>
    </xf>
    <xf numFmtId="0" fontId="9" fillId="3" borderId="24" xfId="6" applyFont="1" applyFill="1" applyBorder="1" applyAlignment="1">
      <alignment horizontal="center" vertical="center"/>
    </xf>
    <xf numFmtId="0" fontId="9" fillId="0" borderId="24" xfId="6" applyFont="1" applyBorder="1" applyAlignment="1">
      <alignment horizontal="center" vertical="center"/>
    </xf>
    <xf numFmtId="0" fontId="9" fillId="0" borderId="25" xfId="6" applyFont="1" applyBorder="1" applyAlignment="1">
      <alignment horizontal="center" vertical="center"/>
    </xf>
    <xf numFmtId="0" fontId="11" fillId="3" borderId="24" xfId="6" applyFont="1" applyFill="1" applyBorder="1" applyAlignment="1">
      <alignment horizontal="center" vertical="center" wrapText="1"/>
    </xf>
    <xf numFmtId="0" fontId="9" fillId="3" borderId="23" xfId="6" applyFont="1" applyFill="1" applyBorder="1" applyAlignment="1">
      <alignment horizontal="center" vertical="center"/>
    </xf>
    <xf numFmtId="0" fontId="14" fillId="3" borderId="24" xfId="7" applyFont="1" applyFill="1" applyBorder="1" applyAlignment="1">
      <alignment horizontal="justify" vertical="center" wrapText="1"/>
    </xf>
    <xf numFmtId="42" fontId="11" fillId="3" borderId="25" xfId="4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67" fontId="9" fillId="3" borderId="13" xfId="6" applyNumberFormat="1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center" vertical="center"/>
    </xf>
    <xf numFmtId="14" fontId="9" fillId="0" borderId="13" xfId="6" applyNumberFormat="1" applyFont="1" applyBorder="1" applyAlignment="1">
      <alignment horizontal="center" vertical="center" wrapText="1"/>
    </xf>
    <xf numFmtId="14" fontId="9" fillId="0" borderId="21" xfId="6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  <xf numFmtId="14" fontId="2" fillId="3" borderId="0" xfId="0" applyNumberFormat="1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left" vertical="center"/>
    </xf>
    <xf numFmtId="0" fontId="8" fillId="6" borderId="5" xfId="6" applyFont="1" applyFill="1" applyBorder="1" applyAlignment="1">
      <alignment horizontal="center" vertical="center" wrapText="1"/>
    </xf>
    <xf numFmtId="0" fontId="8" fillId="5" borderId="5" xfId="6" applyFont="1" applyFill="1" applyBorder="1" applyAlignment="1">
      <alignment horizontal="center" vertical="center" wrapText="1"/>
    </xf>
    <xf numFmtId="0" fontId="8" fillId="5" borderId="5" xfId="6" applyFont="1" applyFill="1" applyBorder="1" applyAlignment="1">
      <alignment horizontal="center" vertical="center"/>
    </xf>
    <xf numFmtId="0" fontId="8" fillId="7" borderId="5" xfId="6" applyFont="1" applyFill="1" applyBorder="1" applyAlignment="1">
      <alignment horizontal="center" vertical="center" wrapText="1"/>
    </xf>
    <xf numFmtId="0" fontId="8" fillId="6" borderId="5" xfId="6" applyFont="1" applyFill="1" applyBorder="1" applyAlignment="1">
      <alignment horizontal="center" vertical="center"/>
    </xf>
    <xf numFmtId="3" fontId="8" fillId="7" borderId="5" xfId="6" applyNumberFormat="1" applyFont="1" applyFill="1" applyBorder="1" applyAlignment="1">
      <alignment horizontal="center" vertical="center" wrapText="1"/>
    </xf>
    <xf numFmtId="42" fontId="9" fillId="0" borderId="18" xfId="4" applyFont="1" applyFill="1" applyBorder="1" applyAlignment="1">
      <alignment horizontal="center" vertical="center" wrapText="1"/>
    </xf>
    <xf numFmtId="0" fontId="11" fillId="3" borderId="17" xfId="6" applyFont="1" applyFill="1" applyBorder="1" applyAlignment="1">
      <alignment horizontal="justify" vertical="center" wrapText="1"/>
    </xf>
    <xf numFmtId="0" fontId="11" fillId="3" borderId="20" xfId="6" applyFont="1" applyFill="1" applyBorder="1" applyAlignment="1">
      <alignment horizontal="justify" vertical="center" wrapText="1"/>
    </xf>
    <xf numFmtId="167" fontId="11" fillId="3" borderId="15" xfId="6" applyNumberFormat="1" applyFont="1" applyFill="1" applyBorder="1" applyAlignment="1">
      <alignment horizontal="center" vertical="center" wrapText="1"/>
    </xf>
    <xf numFmtId="0" fontId="11" fillId="0" borderId="13" xfId="6" applyFont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/>
    </xf>
    <xf numFmtId="0" fontId="11" fillId="0" borderId="24" xfId="6" applyFont="1" applyBorder="1" applyAlignment="1">
      <alignment horizontal="center" vertical="center"/>
    </xf>
    <xf numFmtId="0" fontId="9" fillId="3" borderId="25" xfId="6" applyFont="1" applyFill="1" applyBorder="1" applyAlignment="1">
      <alignment horizontal="center" vertical="center" wrapText="1"/>
    </xf>
    <xf numFmtId="0" fontId="11" fillId="3" borderId="24" xfId="7" applyFont="1" applyFill="1" applyBorder="1" applyAlignment="1">
      <alignment horizontal="justify" vertical="center" wrapText="1"/>
    </xf>
    <xf numFmtId="42" fontId="11" fillId="3" borderId="25" xfId="4" applyFont="1" applyFill="1" applyBorder="1" applyAlignment="1">
      <alignment horizontal="center" vertical="center" wrapText="1"/>
    </xf>
    <xf numFmtId="14" fontId="9" fillId="3" borderId="13" xfId="6" applyNumberFormat="1" applyFont="1" applyFill="1" applyBorder="1" applyAlignment="1">
      <alignment horizontal="center" vertical="center" wrapText="1"/>
    </xf>
    <xf numFmtId="0" fontId="9" fillId="0" borderId="24" xfId="6" applyFont="1" applyBorder="1" applyAlignment="1">
      <alignment horizontal="center" vertical="center" wrapText="1"/>
    </xf>
    <xf numFmtId="42" fontId="9" fillId="0" borderId="25" xfId="4" applyFont="1" applyFill="1" applyBorder="1" applyAlignment="1">
      <alignment horizontal="center" vertical="center" wrapText="1"/>
    </xf>
    <xf numFmtId="0" fontId="12" fillId="6" borderId="6" xfId="6" applyFont="1" applyFill="1" applyBorder="1" applyAlignment="1">
      <alignment horizontal="center" vertical="center"/>
    </xf>
    <xf numFmtId="0" fontId="12" fillId="6" borderId="4" xfId="6" applyFont="1" applyFill="1" applyBorder="1" applyAlignment="1">
      <alignment horizontal="center" vertical="center"/>
    </xf>
    <xf numFmtId="0" fontId="12" fillId="14" borderId="5" xfId="6" applyFont="1" applyFill="1" applyBorder="1" applyAlignment="1">
      <alignment horizontal="center" vertical="center" wrapText="1"/>
    </xf>
    <xf numFmtId="165" fontId="12" fillId="7" borderId="5" xfId="6" applyNumberFormat="1" applyFont="1" applyFill="1" applyBorder="1" applyAlignment="1">
      <alignment horizontal="center" vertical="center" wrapText="1"/>
    </xf>
    <xf numFmtId="168" fontId="14" fillId="3" borderId="17" xfId="0" applyNumberFormat="1" applyFont="1" applyFill="1" applyBorder="1" applyAlignment="1">
      <alignment horizontal="center" vertical="center" wrapText="1"/>
    </xf>
    <xf numFmtId="168" fontId="14" fillId="3" borderId="20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/>
    </xf>
    <xf numFmtId="0" fontId="12" fillId="7" borderId="11" xfId="6" applyFont="1" applyFill="1" applyBorder="1" applyAlignment="1">
      <alignment horizontal="center" vertical="center" wrapText="1"/>
    </xf>
    <xf numFmtId="0" fontId="12" fillId="7" borderId="12" xfId="6" applyFont="1" applyFill="1" applyBorder="1" applyAlignment="1">
      <alignment horizontal="center" vertical="center" wrapText="1"/>
    </xf>
    <xf numFmtId="166" fontId="11" fillId="0" borderId="15" xfId="6" applyNumberFormat="1" applyFont="1" applyBorder="1" applyAlignment="1">
      <alignment horizontal="center" vertical="center" wrapText="1"/>
    </xf>
    <xf numFmtId="0" fontId="9" fillId="0" borderId="18" xfId="6" applyFont="1" applyBorder="1" applyAlignment="1">
      <alignment horizontal="center" vertical="center"/>
    </xf>
    <xf numFmtId="42" fontId="9" fillId="0" borderId="15" xfId="4" applyFont="1" applyFill="1" applyBorder="1" applyAlignment="1">
      <alignment horizontal="center" vertical="center"/>
    </xf>
    <xf numFmtId="42" fontId="9" fillId="0" borderId="13" xfId="4" applyFont="1" applyFill="1" applyBorder="1" applyAlignment="1">
      <alignment horizontal="center" vertical="center"/>
    </xf>
    <xf numFmtId="42" fontId="11" fillId="0" borderId="13" xfId="4" applyFont="1" applyFill="1" applyBorder="1" applyAlignment="1">
      <alignment horizontal="center" vertical="center" wrapText="1"/>
    </xf>
    <xf numFmtId="166" fontId="11" fillId="0" borderId="21" xfId="6" applyNumberFormat="1" applyFont="1" applyBorder="1" applyAlignment="1">
      <alignment horizontal="center" vertical="center" wrapText="1"/>
    </xf>
    <xf numFmtId="166" fontId="9" fillId="3" borderId="13" xfId="6" applyNumberFormat="1" applyFont="1" applyFill="1" applyBorder="1" applyAlignment="1">
      <alignment horizontal="center" vertical="center" wrapText="1"/>
    </xf>
    <xf numFmtId="0" fontId="9" fillId="0" borderId="40" xfId="6" applyFont="1" applyBorder="1" applyAlignment="1">
      <alignment horizontal="center" vertical="center"/>
    </xf>
    <xf numFmtId="0" fontId="9" fillId="0" borderId="32" xfId="6" applyFont="1" applyBorder="1" applyAlignment="1">
      <alignment horizontal="center" vertical="center"/>
    </xf>
    <xf numFmtId="168" fontId="14" fillId="3" borderId="23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1" fontId="11" fillId="0" borderId="24" xfId="0" applyNumberFormat="1" applyFont="1" applyBorder="1" applyAlignment="1">
      <alignment horizontal="center" vertical="center" wrapText="1"/>
    </xf>
    <xf numFmtId="169" fontId="9" fillId="3" borderId="13" xfId="6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6" applyFont="1" applyBorder="1" applyAlignment="1">
      <alignment horizontal="center" vertical="center"/>
    </xf>
    <xf numFmtId="42" fontId="9" fillId="0" borderId="32" xfId="4" applyFont="1" applyFill="1" applyBorder="1" applyAlignment="1">
      <alignment horizontal="center" vertical="center" wrapText="1"/>
    </xf>
    <xf numFmtId="0" fontId="9" fillId="3" borderId="38" xfId="6" applyFont="1" applyFill="1" applyBorder="1" applyAlignment="1">
      <alignment horizontal="center" vertical="center" wrapText="1"/>
    </xf>
    <xf numFmtId="0" fontId="9" fillId="3" borderId="32" xfId="6" applyFont="1" applyFill="1" applyBorder="1" applyAlignment="1">
      <alignment horizontal="center" vertical="center" wrapText="1"/>
    </xf>
    <xf numFmtId="0" fontId="9" fillId="3" borderId="33" xfId="6" applyFont="1" applyFill="1" applyBorder="1" applyAlignment="1">
      <alignment horizontal="center" vertical="center" wrapText="1"/>
    </xf>
    <xf numFmtId="166" fontId="9" fillId="3" borderId="38" xfId="6" applyNumberFormat="1" applyFont="1" applyFill="1" applyBorder="1" applyAlignment="1">
      <alignment horizontal="center" vertical="center" wrapText="1"/>
    </xf>
    <xf numFmtId="166" fontId="9" fillId="3" borderId="32" xfId="6" applyNumberFormat="1" applyFont="1" applyFill="1" applyBorder="1" applyAlignment="1">
      <alignment horizontal="center" vertical="center" wrapText="1"/>
    </xf>
    <xf numFmtId="166" fontId="9" fillId="3" borderId="33" xfId="6" applyNumberFormat="1" applyFont="1" applyFill="1" applyBorder="1" applyAlignment="1">
      <alignment horizontal="center" vertical="center" wrapText="1"/>
    </xf>
    <xf numFmtId="0" fontId="9" fillId="3" borderId="39" xfId="6" applyFont="1" applyFill="1" applyBorder="1" applyAlignment="1">
      <alignment horizontal="center" vertical="center" wrapText="1"/>
    </xf>
    <xf numFmtId="0" fontId="9" fillId="3" borderId="34" xfId="6" applyFont="1" applyFill="1" applyBorder="1" applyAlignment="1">
      <alignment horizontal="center" vertical="center" wrapText="1"/>
    </xf>
    <xf numFmtId="0" fontId="9" fillId="3" borderId="35" xfId="6" applyFont="1" applyFill="1" applyBorder="1" applyAlignment="1">
      <alignment horizontal="center" vertical="center" wrapText="1"/>
    </xf>
    <xf numFmtId="0" fontId="11" fillId="0" borderId="24" xfId="6" applyFont="1" applyBorder="1" applyAlignment="1">
      <alignment horizontal="center" vertical="center" wrapText="1"/>
    </xf>
    <xf numFmtId="42" fontId="9" fillId="0" borderId="24" xfId="4" applyFont="1" applyFill="1" applyBorder="1" applyAlignment="1">
      <alignment horizontal="center" vertical="center" wrapText="1"/>
    </xf>
    <xf numFmtId="165" fontId="11" fillId="0" borderId="38" xfId="4" applyNumberFormat="1" applyFont="1" applyFill="1" applyBorder="1" applyAlignment="1">
      <alignment horizontal="center" vertical="center" wrapText="1"/>
    </xf>
    <xf numFmtId="165" fontId="11" fillId="0" borderId="33" xfId="4" applyNumberFormat="1" applyFont="1" applyFill="1" applyBorder="1" applyAlignment="1">
      <alignment horizontal="center" vertical="center" wrapText="1"/>
    </xf>
    <xf numFmtId="166" fontId="11" fillId="0" borderId="38" xfId="6" applyNumberFormat="1" applyFont="1" applyBorder="1" applyAlignment="1">
      <alignment horizontal="center" vertical="center" wrapText="1"/>
    </xf>
    <xf numFmtId="166" fontId="11" fillId="0" borderId="33" xfId="6" applyNumberFormat="1" applyFont="1" applyBorder="1" applyAlignment="1">
      <alignment horizontal="center" vertical="center" wrapText="1"/>
    </xf>
    <xf numFmtId="0" fontId="9" fillId="0" borderId="39" xfId="6" applyFont="1" applyBorder="1" applyAlignment="1">
      <alignment horizontal="center" vertical="center" wrapText="1"/>
    </xf>
    <xf numFmtId="0" fontId="9" fillId="0" borderId="35" xfId="6" applyFont="1" applyBorder="1" applyAlignment="1">
      <alignment horizontal="center" vertical="center" wrapText="1"/>
    </xf>
    <xf numFmtId="42" fontId="9" fillId="3" borderId="21" xfId="4" applyFont="1" applyFill="1" applyBorder="1" applyAlignment="1">
      <alignment horizontal="center" vertical="center"/>
    </xf>
    <xf numFmtId="42" fontId="9" fillId="3" borderId="25" xfId="4" applyFont="1" applyFill="1" applyBorder="1" applyAlignment="1">
      <alignment horizontal="center" vertical="center"/>
    </xf>
    <xf numFmtId="0" fontId="9" fillId="0" borderId="23" xfId="6" applyFont="1" applyBorder="1" applyAlignment="1">
      <alignment horizontal="center" vertical="center" wrapText="1"/>
    </xf>
    <xf numFmtId="0" fontId="9" fillId="3" borderId="24" xfId="6" applyFont="1" applyFill="1" applyBorder="1" applyAlignment="1">
      <alignment horizontal="justify" vertical="center" wrapText="1"/>
    </xf>
    <xf numFmtId="0" fontId="11" fillId="0" borderId="23" xfId="6" applyFont="1" applyBorder="1" applyAlignment="1">
      <alignment horizontal="justify" vertical="center" wrapText="1"/>
    </xf>
    <xf numFmtId="42" fontId="9" fillId="3" borderId="13" xfId="4" applyFont="1" applyFill="1" applyBorder="1" applyAlignment="1">
      <alignment horizontal="center" vertical="center"/>
    </xf>
    <xf numFmtId="42" fontId="9" fillId="3" borderId="24" xfId="4" applyFont="1" applyFill="1" applyBorder="1" applyAlignment="1">
      <alignment horizontal="center" vertical="center"/>
    </xf>
    <xf numFmtId="42" fontId="9" fillId="3" borderId="21" xfId="4" applyFont="1" applyFill="1" applyBorder="1" applyAlignment="1">
      <alignment vertical="center"/>
    </xf>
    <xf numFmtId="0" fontId="9" fillId="0" borderId="20" xfId="6" applyFont="1" applyBorder="1" applyAlignment="1">
      <alignment horizontal="left" vertical="center" wrapText="1"/>
    </xf>
    <xf numFmtId="0" fontId="9" fillId="0" borderId="13" xfId="6" applyFont="1" applyBorder="1" applyAlignment="1">
      <alignment vertical="center" wrapText="1"/>
    </xf>
    <xf numFmtId="9" fontId="9" fillId="3" borderId="13" xfId="6" applyNumberFormat="1" applyFont="1" applyFill="1" applyBorder="1" applyAlignment="1">
      <alignment horizontal="center" vertical="center"/>
    </xf>
    <xf numFmtId="0" fontId="9" fillId="0" borderId="17" xfId="6" applyFont="1" applyBorder="1" applyAlignment="1">
      <alignment horizontal="center" vertical="center" wrapText="1"/>
    </xf>
    <xf numFmtId="164" fontId="12" fillId="7" borderId="5" xfId="6" applyNumberFormat="1" applyFont="1" applyFill="1" applyBorder="1" applyAlignment="1">
      <alignment horizontal="center" vertical="center" wrapText="1"/>
    </xf>
    <xf numFmtId="165" fontId="12" fillId="7" borderId="5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42" fontId="11" fillId="0" borderId="24" xfId="4" applyFont="1" applyFill="1" applyBorder="1" applyAlignment="1">
      <alignment horizontal="center" vertical="center" wrapText="1"/>
    </xf>
    <xf numFmtId="167" fontId="11" fillId="0" borderId="13" xfId="6" applyNumberFormat="1" applyFont="1" applyBorder="1" applyAlignment="1">
      <alignment horizontal="center" vertical="center" wrapText="1"/>
    </xf>
    <xf numFmtId="167" fontId="11" fillId="0" borderId="24" xfId="6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" fontId="11" fillId="0" borderId="13" xfId="6" applyNumberFormat="1" applyFont="1" applyBorder="1" applyAlignment="1">
      <alignment horizontal="center" vertical="center" wrapText="1"/>
    </xf>
    <xf numFmtId="1" fontId="11" fillId="0" borderId="24" xfId="6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3" fontId="9" fillId="0" borderId="24" xfId="6" applyNumberFormat="1" applyFont="1" applyBorder="1" applyAlignment="1">
      <alignment horizontal="center" vertical="center" wrapText="1"/>
    </xf>
    <xf numFmtId="0" fontId="9" fillId="3" borderId="38" xfId="6" applyFont="1" applyFill="1" applyBorder="1" applyAlignment="1">
      <alignment horizontal="justify" vertical="center" wrapText="1"/>
    </xf>
    <xf numFmtId="0" fontId="9" fillId="3" borderId="32" xfId="6" applyFont="1" applyFill="1" applyBorder="1" applyAlignment="1">
      <alignment horizontal="justify" vertical="center" wrapText="1"/>
    </xf>
    <xf numFmtId="0" fontId="9" fillId="3" borderId="33" xfId="6" applyFont="1" applyFill="1" applyBorder="1" applyAlignment="1">
      <alignment horizontal="justify" vertical="center" wrapText="1"/>
    </xf>
    <xf numFmtId="42" fontId="11" fillId="0" borderId="39" xfId="4" applyFont="1" applyFill="1" applyBorder="1" applyAlignment="1">
      <alignment horizontal="center" vertical="center" wrapText="1"/>
    </xf>
    <xf numFmtId="42" fontId="11" fillId="0" borderId="34" xfId="4" applyFont="1" applyFill="1" applyBorder="1" applyAlignment="1">
      <alignment horizontal="center" vertical="center" wrapText="1"/>
    </xf>
    <xf numFmtId="42" fontId="11" fillId="0" borderId="35" xfId="4" applyFont="1" applyFill="1" applyBorder="1" applyAlignment="1">
      <alignment horizontal="center" vertical="center" wrapText="1"/>
    </xf>
    <xf numFmtId="42" fontId="11" fillId="0" borderId="15" xfId="4" applyFont="1" applyFill="1" applyBorder="1" applyAlignment="1">
      <alignment horizontal="center" vertical="center" wrapText="1"/>
    </xf>
    <xf numFmtId="166" fontId="9" fillId="3" borderId="15" xfId="6" applyNumberFormat="1" applyFont="1" applyFill="1" applyBorder="1" applyAlignment="1">
      <alignment horizontal="center" vertical="center" wrapText="1"/>
    </xf>
    <xf numFmtId="0" fontId="11" fillId="3" borderId="32" xfId="6" applyFont="1" applyFill="1" applyBorder="1" applyAlignment="1">
      <alignment horizontal="center" vertical="center" wrapText="1"/>
    </xf>
    <xf numFmtId="0" fontId="11" fillId="3" borderId="33" xfId="6" applyFont="1" applyFill="1" applyBorder="1" applyAlignment="1">
      <alignment horizontal="center" vertical="center" wrapText="1"/>
    </xf>
    <xf numFmtId="0" fontId="11" fillId="0" borderId="15" xfId="6" applyFont="1" applyBorder="1" applyAlignment="1">
      <alignment horizontal="center" vertical="center" wrapText="1"/>
    </xf>
    <xf numFmtId="0" fontId="11" fillId="3" borderId="19" xfId="6" applyFont="1" applyFill="1" applyBorder="1" applyAlignment="1">
      <alignment horizontal="center" vertical="center" wrapText="1"/>
    </xf>
    <xf numFmtId="0" fontId="9" fillId="3" borderId="19" xfId="6" applyFont="1" applyFill="1" applyBorder="1" applyAlignment="1">
      <alignment horizontal="center" vertical="center" wrapText="1"/>
    </xf>
    <xf numFmtId="0" fontId="9" fillId="3" borderId="19" xfId="6" applyFont="1" applyFill="1" applyBorder="1" applyAlignment="1">
      <alignment horizontal="center" vertical="center"/>
    </xf>
    <xf numFmtId="0" fontId="9" fillId="3" borderId="22" xfId="6" applyFont="1" applyFill="1" applyBorder="1" applyAlignment="1">
      <alignment horizontal="center" vertical="center"/>
    </xf>
    <xf numFmtId="0" fontId="9" fillId="3" borderId="16" xfId="6" applyFont="1" applyFill="1" applyBorder="1" applyAlignment="1">
      <alignment horizontal="center" vertical="center"/>
    </xf>
    <xf numFmtId="42" fontId="11" fillId="0" borderId="19" xfId="4" applyFont="1" applyFill="1" applyBorder="1" applyAlignment="1">
      <alignment horizontal="center" vertical="center" wrapText="1"/>
    </xf>
    <xf numFmtId="0" fontId="12" fillId="6" borderId="11" xfId="6" applyFont="1" applyFill="1" applyBorder="1" applyAlignment="1">
      <alignment horizontal="center" vertical="center"/>
    </xf>
    <xf numFmtId="0" fontId="12" fillId="6" borderId="14" xfId="6" applyFont="1" applyFill="1" applyBorder="1" applyAlignment="1">
      <alignment horizontal="center" vertical="center"/>
    </xf>
    <xf numFmtId="3" fontId="12" fillId="7" borderId="11" xfId="6" applyNumberFormat="1" applyFont="1" applyFill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/>
    </xf>
    <xf numFmtId="0" fontId="7" fillId="3" borderId="14" xfId="6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27" fillId="14" borderId="11" xfId="0" applyFont="1" applyFill="1" applyBorder="1" applyAlignment="1">
      <alignment horizontal="justify" vertical="center" wrapText="1"/>
    </xf>
    <xf numFmtId="0" fontId="27" fillId="14" borderId="12" xfId="0" applyFont="1" applyFill="1" applyBorder="1" applyAlignment="1">
      <alignment horizontal="justify" vertical="center" wrapText="1"/>
    </xf>
    <xf numFmtId="1" fontId="0" fillId="14" borderId="11" xfId="0" applyNumberFormat="1" applyFill="1" applyBorder="1" applyAlignment="1">
      <alignment horizontal="center" vertical="center"/>
    </xf>
    <xf numFmtId="1" fontId="0" fillId="14" borderId="12" xfId="0" applyNumberFormat="1" applyFill="1" applyBorder="1" applyAlignment="1">
      <alignment horizontal="center" vertical="center"/>
    </xf>
    <xf numFmtId="42" fontId="0" fillId="14" borderId="11" xfId="0" applyNumberFormat="1" applyFill="1" applyBorder="1" applyAlignment="1">
      <alignment horizontal="center" vertical="center"/>
    </xf>
    <xf numFmtId="42" fontId="0" fillId="14" borderId="12" xfId="0" applyNumberFormat="1" applyFill="1" applyBorder="1" applyAlignment="1">
      <alignment horizontal="center" vertical="center"/>
    </xf>
    <xf numFmtId="42" fontId="0" fillId="14" borderId="11" xfId="0" applyNumberFormat="1" applyFill="1" applyBorder="1" applyAlignment="1">
      <alignment horizontal="center" vertical="center" wrapText="1"/>
    </xf>
    <xf numFmtId="42" fontId="0" fillId="14" borderId="12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42" fontId="0" fillId="0" borderId="11" xfId="0" applyNumberFormat="1" applyBorder="1" applyAlignment="1">
      <alignment vertical="center"/>
    </xf>
    <xf numFmtId="42" fontId="0" fillId="0" borderId="12" xfId="0" applyNumberFormat="1" applyBorder="1" applyAlignment="1">
      <alignment vertical="center"/>
    </xf>
    <xf numFmtId="42" fontId="0" fillId="0" borderId="11" xfId="0" applyNumberFormat="1" applyBorder="1" applyAlignment="1">
      <alignment horizontal="center" vertical="center" wrapText="1"/>
    </xf>
    <xf numFmtId="42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1" fontId="0" fillId="0" borderId="14" xfId="0" applyNumberFormat="1" applyBorder="1" applyAlignment="1">
      <alignment horizontal="center" vertical="center"/>
    </xf>
    <xf numFmtId="42" fontId="0" fillId="0" borderId="14" xfId="0" applyNumberFormat="1" applyBorder="1" applyAlignment="1">
      <alignment vertical="center"/>
    </xf>
    <xf numFmtId="42" fontId="0" fillId="0" borderId="14" xfId="0" applyNumberFormat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/>
    </xf>
    <xf numFmtId="0" fontId="27" fillId="14" borderId="5" xfId="0" applyFont="1" applyFill="1" applyBorder="1" applyAlignment="1">
      <alignment horizontal="justify" vertical="center" wrapText="1"/>
    </xf>
    <xf numFmtId="1" fontId="0" fillId="14" borderId="5" xfId="0" applyNumberFormat="1" applyFill="1" applyBorder="1" applyAlignment="1">
      <alignment horizontal="center" vertical="center"/>
    </xf>
    <xf numFmtId="42" fontId="0" fillId="14" borderId="5" xfId="0" applyNumberFormat="1" applyFill="1" applyBorder="1" applyAlignment="1">
      <alignment horizontal="center" vertical="center"/>
    </xf>
    <xf numFmtId="42" fontId="0" fillId="14" borderId="5" xfId="0" applyNumberFormat="1" applyFill="1" applyBorder="1" applyAlignment="1">
      <alignment horizontal="center" vertical="center" wrapText="1"/>
    </xf>
    <xf numFmtId="42" fontId="0" fillId="14" borderId="5" xfId="0" applyNumberFormat="1" applyFill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0" fontId="9" fillId="3" borderId="5" xfId="6" applyFont="1" applyFill="1" applyBorder="1" applyAlignment="1">
      <alignment horizontal="center" vertical="center" wrapText="1"/>
    </xf>
    <xf numFmtId="1" fontId="9" fillId="3" borderId="5" xfId="6" applyNumberFormat="1" applyFont="1" applyFill="1" applyBorder="1" applyAlignment="1">
      <alignment horizontal="center" vertical="center" wrapText="1"/>
    </xf>
    <xf numFmtId="3" fontId="9" fillId="0" borderId="5" xfId="6" applyNumberFormat="1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3" borderId="5" xfId="6" applyFont="1" applyFill="1" applyBorder="1" applyAlignment="1">
      <alignment horizontal="center" vertical="center" wrapText="1"/>
    </xf>
  </cellXfs>
  <cellStyles count="9">
    <cellStyle name="Bueno" xfId="8" builtinId="26"/>
    <cellStyle name="Millares" xfId="1" builtinId="3"/>
    <cellStyle name="Millares [0]" xfId="2" builtinId="6"/>
    <cellStyle name="Moneda" xfId="3" builtinId="4"/>
    <cellStyle name="Moneda [0]" xfId="4" builtinId="7"/>
    <cellStyle name="Normal" xfId="0" builtinId="0"/>
    <cellStyle name="Normal 4 2" xfId="6" xr:uid="{00000000-0005-0000-0000-000006000000}"/>
    <cellStyle name="Normal 4 6 2 2 2" xfId="7" xr:uid="{00000000-0005-0000-0000-000007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406545</xdr:colOff>
      <xdr:row>0</xdr:row>
      <xdr:rowOff>0</xdr:rowOff>
    </xdr:from>
    <xdr:ext cx="1307956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2ED39028-F13D-4971-8D84-320AA5F9DA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45" y="0"/>
          <a:ext cx="1307956" cy="7239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406545</xdr:colOff>
      <xdr:row>0</xdr:row>
      <xdr:rowOff>0</xdr:rowOff>
    </xdr:from>
    <xdr:ext cx="1307956" cy="723900"/>
    <xdr:pic>
      <xdr:nvPicPr>
        <xdr:cNvPr id="2" name="Imagen 1">
          <a:extLst>
            <a:ext uri="{FF2B5EF4-FFF2-40B4-BE49-F238E27FC236}">
              <a16:creationId xmlns:a16="http://schemas.microsoft.com/office/drawing/2014/main" id="{7A0DE727-4E88-4299-9BB9-16762B5D28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45" y="0"/>
          <a:ext cx="1307956" cy="723900"/>
        </a:xfrm>
        <a:prstGeom prst="rect">
          <a:avLst/>
        </a:prstGeom>
      </xdr:spPr>
    </xdr:pic>
    <xdr:clientData/>
  </xdr:oneCellAnchor>
  <xdr:oneCellAnchor>
    <xdr:from>
      <xdr:col>23</xdr:col>
      <xdr:colOff>64938</xdr:colOff>
      <xdr:row>101</xdr:row>
      <xdr:rowOff>161655</xdr:rowOff>
    </xdr:from>
    <xdr:ext cx="2276191" cy="479406"/>
    <xdr:pic>
      <xdr:nvPicPr>
        <xdr:cNvPr id="3" name="Imagen 2">
          <a:extLst>
            <a:ext uri="{FF2B5EF4-FFF2-40B4-BE49-F238E27FC236}">
              <a16:creationId xmlns:a16="http://schemas.microsoft.com/office/drawing/2014/main" id="{6A90CC84-59A6-4F0C-A951-22EBDC4E933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23182113" y="24526605"/>
          <a:ext cx="2276191" cy="47940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531235</xdr:colOff>
      <xdr:row>0</xdr:row>
      <xdr:rowOff>28575</xdr:rowOff>
    </xdr:from>
    <xdr:ext cx="1383289" cy="866775"/>
    <xdr:pic>
      <xdr:nvPicPr>
        <xdr:cNvPr id="2" name="Imagen 1">
          <a:extLst>
            <a:ext uri="{FF2B5EF4-FFF2-40B4-BE49-F238E27FC236}">
              <a16:creationId xmlns:a16="http://schemas.microsoft.com/office/drawing/2014/main" id="{8060B86B-3097-4A3C-805D-8A03229024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35" y="28575"/>
          <a:ext cx="1383289" cy="866775"/>
        </a:xfrm>
        <a:prstGeom prst="rect">
          <a:avLst/>
        </a:prstGeom>
      </xdr:spPr>
    </xdr:pic>
    <xdr:clientData/>
  </xdr:oneCellAnchor>
  <xdr:oneCellAnchor>
    <xdr:from>
      <xdr:col>23</xdr:col>
      <xdr:colOff>876300</xdr:colOff>
      <xdr:row>61</xdr:row>
      <xdr:rowOff>15875</xdr:rowOff>
    </xdr:from>
    <xdr:ext cx="2276191" cy="479406"/>
    <xdr:pic>
      <xdr:nvPicPr>
        <xdr:cNvPr id="3" name="Imagen 2">
          <a:extLst>
            <a:ext uri="{FF2B5EF4-FFF2-40B4-BE49-F238E27FC236}">
              <a16:creationId xmlns:a16="http://schemas.microsoft.com/office/drawing/2014/main" id="{FA9D5C37-47CE-4835-86B6-9A88263583E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26508075" y="21266150"/>
          <a:ext cx="2276191" cy="4794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521710</xdr:colOff>
      <xdr:row>0</xdr:row>
      <xdr:rowOff>48403</xdr:rowOff>
    </xdr:from>
    <xdr:ext cx="1520450" cy="805037"/>
    <xdr:pic>
      <xdr:nvPicPr>
        <xdr:cNvPr id="2" name="Imagen 1">
          <a:extLst>
            <a:ext uri="{FF2B5EF4-FFF2-40B4-BE49-F238E27FC236}">
              <a16:creationId xmlns:a16="http://schemas.microsoft.com/office/drawing/2014/main" id="{F9E32EB2-D89D-4F49-BC46-A3EDAD1BB3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710" y="48403"/>
          <a:ext cx="1520450" cy="805037"/>
        </a:xfrm>
        <a:prstGeom prst="rect">
          <a:avLst/>
        </a:prstGeom>
      </xdr:spPr>
    </xdr:pic>
    <xdr:clientData/>
  </xdr:oneCellAnchor>
  <xdr:oneCellAnchor>
    <xdr:from>
      <xdr:col>23</xdr:col>
      <xdr:colOff>552450</xdr:colOff>
      <xdr:row>73</xdr:row>
      <xdr:rowOff>23130</xdr:rowOff>
    </xdr:from>
    <xdr:ext cx="2317368" cy="462645"/>
    <xdr:pic>
      <xdr:nvPicPr>
        <xdr:cNvPr id="3" name="Imagen 2">
          <a:extLst>
            <a:ext uri="{FF2B5EF4-FFF2-40B4-BE49-F238E27FC236}">
              <a16:creationId xmlns:a16="http://schemas.microsoft.com/office/drawing/2014/main" id="{1B90FCF6-2F08-4DCF-BA3A-B79EA81ABFF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24260175" y="32408130"/>
          <a:ext cx="2317368" cy="46264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616960</xdr:colOff>
      <xdr:row>0</xdr:row>
      <xdr:rowOff>0</xdr:rowOff>
    </xdr:from>
    <xdr:to>
      <xdr:col>1</xdr:col>
      <xdr:colOff>342900</xdr:colOff>
      <xdr:row>2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FCE7D0-FDE0-474B-9F7C-FA088847E9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60" y="0"/>
          <a:ext cx="1392815" cy="1047750"/>
        </a:xfrm>
        <a:prstGeom prst="rect">
          <a:avLst/>
        </a:prstGeom>
      </xdr:spPr>
    </xdr:pic>
    <xdr:clientData/>
  </xdr:twoCellAnchor>
  <xdr:twoCellAnchor editAs="oneCell">
    <xdr:from>
      <xdr:col>23</xdr:col>
      <xdr:colOff>411099</xdr:colOff>
      <xdr:row>64</xdr:row>
      <xdr:rowOff>344151</xdr:rowOff>
    </xdr:from>
    <xdr:to>
      <xdr:col>24</xdr:col>
      <xdr:colOff>1478224</xdr:colOff>
      <xdr:row>68</xdr:row>
      <xdr:rowOff>67853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AD4575-12A8-401E-86EA-2D18D1C32DF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21499449" y="16774776"/>
          <a:ext cx="2391100" cy="555098"/>
        </a:xfrm>
        <a:prstGeom prst="rect">
          <a:avLst/>
        </a:prstGeom>
      </xdr:spPr>
    </xdr:pic>
    <xdr:clientData/>
  </xdr:twoCellAnchor>
  <xdr:twoCellAnchor editAs="oneCell">
    <xdr:from>
      <xdr:col>23</xdr:col>
      <xdr:colOff>657225</xdr:colOff>
      <xdr:row>7</xdr:row>
      <xdr:rowOff>79375</xdr:rowOff>
    </xdr:from>
    <xdr:to>
      <xdr:col>24</xdr:col>
      <xdr:colOff>1561194</xdr:colOff>
      <xdr:row>9</xdr:row>
      <xdr:rowOff>88900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6C9EB1-ED46-45CA-9C3F-A4583B383CD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21745575" y="2165350"/>
          <a:ext cx="2232027" cy="523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167368</xdr:colOff>
      <xdr:row>0</xdr:row>
      <xdr:rowOff>54428</xdr:rowOff>
    </xdr:from>
    <xdr:ext cx="1288596" cy="884463"/>
    <xdr:pic>
      <xdr:nvPicPr>
        <xdr:cNvPr id="2" name="Imagen 1">
          <a:extLst>
            <a:ext uri="{FF2B5EF4-FFF2-40B4-BE49-F238E27FC236}">
              <a16:creationId xmlns:a16="http://schemas.microsoft.com/office/drawing/2014/main" id="{9DDD2214-7F9A-4D3B-8A9E-ECF6A98817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68" y="54428"/>
          <a:ext cx="1288596" cy="884463"/>
        </a:xfrm>
        <a:prstGeom prst="rect">
          <a:avLst/>
        </a:prstGeom>
      </xdr:spPr>
    </xdr:pic>
    <xdr:clientData/>
  </xdr:oneCellAnchor>
  <xdr:oneCellAnchor>
    <xdr:from>
      <xdr:col>23</xdr:col>
      <xdr:colOff>175881</xdr:colOff>
      <xdr:row>16</xdr:row>
      <xdr:rowOff>12247</xdr:rowOff>
    </xdr:from>
    <xdr:ext cx="2319669" cy="492578"/>
    <xdr:pic>
      <xdr:nvPicPr>
        <xdr:cNvPr id="3" name="Imagen 2">
          <a:extLst>
            <a:ext uri="{FF2B5EF4-FFF2-40B4-BE49-F238E27FC236}">
              <a16:creationId xmlns:a16="http://schemas.microsoft.com/office/drawing/2014/main" id="{D4A68D06-CC4F-4B3B-A157-1B486390E79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28427031" y="5660572"/>
          <a:ext cx="2319669" cy="4925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172811</xdr:colOff>
      <xdr:row>0</xdr:row>
      <xdr:rowOff>0</xdr:rowOff>
    </xdr:from>
    <xdr:ext cx="1274989" cy="876300"/>
    <xdr:pic>
      <xdr:nvPicPr>
        <xdr:cNvPr id="2" name="Imagen 1">
          <a:extLst>
            <a:ext uri="{FF2B5EF4-FFF2-40B4-BE49-F238E27FC236}">
              <a16:creationId xmlns:a16="http://schemas.microsoft.com/office/drawing/2014/main" id="{DAE63714-C869-41DB-92FF-73C3523955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11" y="0"/>
          <a:ext cx="1274989" cy="876300"/>
        </a:xfrm>
        <a:prstGeom prst="rect">
          <a:avLst/>
        </a:prstGeom>
      </xdr:spPr>
    </xdr:pic>
    <xdr:clientData/>
  </xdr:oneCellAnchor>
  <xdr:oneCellAnchor>
    <xdr:from>
      <xdr:col>23</xdr:col>
      <xdr:colOff>1019175</xdr:colOff>
      <xdr:row>24</xdr:row>
      <xdr:rowOff>51015</xdr:rowOff>
    </xdr:from>
    <xdr:ext cx="2331402" cy="501435"/>
    <xdr:pic>
      <xdr:nvPicPr>
        <xdr:cNvPr id="3" name="Imagen 2">
          <a:extLst>
            <a:ext uri="{FF2B5EF4-FFF2-40B4-BE49-F238E27FC236}">
              <a16:creationId xmlns:a16="http://schemas.microsoft.com/office/drawing/2014/main" id="{2F935E26-EFDE-47FE-938F-8450D7B1708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15" b="11035"/>
        <a:stretch/>
      </xdr:blipFill>
      <xdr:spPr>
        <a:xfrm>
          <a:off x="30318075" y="11995365"/>
          <a:ext cx="2331402" cy="50143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352643</xdr:colOff>
      <xdr:row>0</xdr:row>
      <xdr:rowOff>0</xdr:rowOff>
    </xdr:from>
    <xdr:ext cx="1914308" cy="1078706"/>
    <xdr:pic>
      <xdr:nvPicPr>
        <xdr:cNvPr id="2" name="Imagen 1">
          <a:extLst>
            <a:ext uri="{FF2B5EF4-FFF2-40B4-BE49-F238E27FC236}">
              <a16:creationId xmlns:a16="http://schemas.microsoft.com/office/drawing/2014/main" id="{EE030577-A7F1-4123-AA8F-159D67DA17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43" y="0"/>
          <a:ext cx="1914308" cy="1078706"/>
        </a:xfrm>
        <a:prstGeom prst="rect">
          <a:avLst/>
        </a:prstGeom>
      </xdr:spPr>
    </xdr:pic>
    <xdr:clientData/>
  </xdr:oneCellAnchor>
  <xdr:oneCellAnchor>
    <xdr:from>
      <xdr:col>10</xdr:col>
      <xdr:colOff>1096736</xdr:colOff>
      <xdr:row>38</xdr:row>
      <xdr:rowOff>617764</xdr:rowOff>
    </xdr:from>
    <xdr:ext cx="2664278" cy="715736"/>
    <xdr:pic>
      <xdr:nvPicPr>
        <xdr:cNvPr id="3" name="Imagen 2">
          <a:extLst>
            <a:ext uri="{FF2B5EF4-FFF2-40B4-BE49-F238E27FC236}">
              <a16:creationId xmlns:a16="http://schemas.microsoft.com/office/drawing/2014/main" id="{82C50D38-C55B-4DF7-B795-153B4AC0E52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7136" y="20410714"/>
          <a:ext cx="2664278" cy="71573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-my.sharepoint.com/A/Cofinanciacion/FICHAS%20Y%20FORMATOS/UNITARIOS%20GENER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delavega/Documents/Natali%202020%20/articulado%202020%20/Vias%20MANI%20CRA%203%20-%20PROYEC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-my.sharepoint.com/Users/natalidelavega/Documents/Natali%202020%20/articulado%202020%20/Vias%20MANI%20CRA%203%20-%20PROYEC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-my.sharepoint.com/Users/usuario/Documents/Armando%202011/Consultoria/Cofinanciacion/FICHAS%20Y%20FORMATOS/UNITARIOS%20GENER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-my.sharepoint.com/A/Documents%20and%20Settings/Construcciones/Mis%20documentos/JAVIER%20VERGARA/CONTRATOS%20DE%20OBRA%202001/CONTRATO%20N&#176;%20254-01/liquida/TILO/DOC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EBI 1 de 6 "/>
      <sheetName val="FICHA EBI 2 de 6"/>
      <sheetName val="FICHA EBI 3 de 6"/>
      <sheetName val="FICHA EBI 4 de 6"/>
      <sheetName val="FICHA EBI 5 de 6"/>
      <sheetName val="FICHA EBI 6 de 6"/>
      <sheetName val="FICHA EBI 7 DE 7"/>
      <sheetName val="ID-01"/>
      <sheetName val="ID-02"/>
      <sheetName val="ID-03"/>
      <sheetName val="ID-04"/>
      <sheetName val="PE-01-A"/>
      <sheetName val="PE-01-B"/>
      <sheetName val="PE-02"/>
      <sheetName val="PE-03"/>
      <sheetName val="PE-04"/>
      <sheetName val="FS-01"/>
      <sheetName val="FSEG"/>
      <sheetName val="INGRESOS"/>
      <sheetName val="PRESUPUESTO"/>
      <sheetName val="FF-01 "/>
      <sheetName val="BASE"/>
      <sheetName val="RESUMEN"/>
      <sheetName val="Vias MANI CRA 3 - PROYECTO"/>
      <sheetName val="precios"/>
      <sheetName val="TARIFAS"/>
      <sheetName val="BASE DATOS MATERIALES"/>
      <sheetName val="22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 EBI 1 de 6 "/>
      <sheetName val="FICHA EBI 2 de 6"/>
      <sheetName val="FICHA EBI 3 de 6"/>
      <sheetName val="FICHA EBI 4 de 6"/>
      <sheetName val="FICHA EBI 5 de 6"/>
      <sheetName val="FICHA EBI 6 de 6"/>
      <sheetName val="FICHA EBI 7 DE 7"/>
      <sheetName val="ID-01"/>
      <sheetName val="ID-02"/>
      <sheetName val="ID-03"/>
      <sheetName val="ID-04"/>
      <sheetName val="PE-01-A"/>
      <sheetName val="PE-01-B"/>
      <sheetName val="PE-02"/>
      <sheetName val="PE-03"/>
      <sheetName val="PE-04"/>
      <sheetName val="FS-01"/>
      <sheetName val="FSEG"/>
      <sheetName val="INGRESOS"/>
      <sheetName val="PRESUPUESTO"/>
      <sheetName val="FF-01 "/>
      <sheetName val="BASE"/>
      <sheetName val="RESUMEN"/>
      <sheetName val="Vias MANI CRA 3 - PROYECTO"/>
      <sheetName val="precios"/>
      <sheetName val="TARIFAS"/>
      <sheetName val="BASE DATOS MATERIALES"/>
      <sheetName val="22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Q184"/>
  <sheetViews>
    <sheetView topLeftCell="M1" zoomScale="60" zoomScaleNormal="60" zoomScaleSheetLayoutView="80" workbookViewId="0">
      <selection activeCell="P17" sqref="P17"/>
    </sheetView>
  </sheetViews>
  <sheetFormatPr baseColWidth="10" defaultColWidth="8.85546875" defaultRowHeight="12.75"/>
  <cols>
    <col min="1" max="1" width="25" style="157" customWidth="1"/>
    <col min="2" max="2" width="25.7109375" style="157" customWidth="1"/>
    <col min="3" max="3" width="20.42578125" style="157" customWidth="1"/>
    <col min="4" max="4" width="18.28515625" style="189" customWidth="1"/>
    <col min="5" max="5" width="47.5703125" style="159" customWidth="1"/>
    <col min="6" max="6" width="36.140625" style="170" customWidth="1"/>
    <col min="7" max="7" width="19.42578125" style="189" customWidth="1"/>
    <col min="8" max="8" width="14.28515625" style="189" customWidth="1"/>
    <col min="9" max="9" width="13.85546875" style="157" customWidth="1"/>
    <col min="10" max="10" width="11" style="157" customWidth="1"/>
    <col min="11" max="11" width="20.42578125" style="157" customWidth="1"/>
    <col min="12" max="12" width="26.7109375" style="157" customWidth="1"/>
    <col min="13" max="13" width="13.85546875" style="157" customWidth="1"/>
    <col min="14" max="14" width="13.85546875" style="189" customWidth="1"/>
    <col min="15" max="15" width="61.28515625" style="167" customWidth="1"/>
    <col min="16" max="16" width="63" style="160" customWidth="1"/>
    <col min="17" max="17" width="14.140625" style="158" customWidth="1"/>
    <col min="18" max="18" width="11.85546875" style="158" customWidth="1"/>
    <col min="19" max="19" width="17.28515625" style="158" customWidth="1"/>
    <col min="20" max="20" width="18.7109375" style="160" customWidth="1"/>
    <col min="21" max="21" width="18.42578125" style="160" customWidth="1"/>
    <col min="22" max="22" width="24.7109375" style="158" customWidth="1"/>
    <col min="23" max="23" width="29.140625" style="169" customWidth="1"/>
    <col min="24" max="24" width="3.28515625" style="217" hidden="1" customWidth="1"/>
    <col min="25" max="25" width="23.85546875" style="158" customWidth="1"/>
    <col min="26" max="26" width="24.42578125" style="189" customWidth="1"/>
    <col min="27" max="16384" width="8.85546875" style="157"/>
  </cols>
  <sheetData>
    <row r="1" spans="1:69" ht="16.5">
      <c r="A1" s="384"/>
      <c r="B1" s="385"/>
      <c r="C1" s="377" t="s">
        <v>0</v>
      </c>
      <c r="D1" s="378"/>
      <c r="E1" s="390" t="s">
        <v>1</v>
      </c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2"/>
      <c r="U1" s="377" t="s">
        <v>2</v>
      </c>
      <c r="V1" s="378"/>
      <c r="W1" s="374" t="s">
        <v>3</v>
      </c>
      <c r="X1" s="375"/>
      <c r="Y1" s="375"/>
      <c r="Z1" s="376"/>
      <c r="AA1" s="4"/>
      <c r="AB1" s="4"/>
      <c r="AC1" s="4"/>
      <c r="AD1" s="150"/>
      <c r="AE1" s="150"/>
      <c r="AF1" s="150"/>
      <c r="AG1" s="150"/>
    </row>
    <row r="2" spans="1:69" ht="16.5">
      <c r="A2" s="386"/>
      <c r="B2" s="387"/>
      <c r="C2" s="377" t="s">
        <v>4</v>
      </c>
      <c r="D2" s="378"/>
      <c r="E2" s="374" t="s">
        <v>5</v>
      </c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6"/>
      <c r="U2" s="377" t="s">
        <v>6</v>
      </c>
      <c r="V2" s="378"/>
      <c r="W2" s="374">
        <v>1</v>
      </c>
      <c r="X2" s="375"/>
      <c r="Y2" s="375"/>
      <c r="Z2" s="376"/>
      <c r="AA2" s="4"/>
      <c r="AB2" s="4"/>
      <c r="AC2" s="4"/>
      <c r="AD2" s="150"/>
      <c r="AE2" s="150"/>
      <c r="AF2" s="150"/>
      <c r="AG2" s="150"/>
    </row>
    <row r="3" spans="1:69" ht="16.5">
      <c r="A3" s="388"/>
      <c r="B3" s="389"/>
      <c r="C3" s="377" t="s">
        <v>7</v>
      </c>
      <c r="D3" s="378"/>
      <c r="E3" s="374" t="s">
        <v>8</v>
      </c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6"/>
      <c r="U3" s="377" t="s">
        <v>9</v>
      </c>
      <c r="V3" s="378"/>
      <c r="W3" s="379">
        <v>43767</v>
      </c>
      <c r="X3" s="380"/>
      <c r="Y3" s="380"/>
      <c r="Z3" s="381"/>
      <c r="AA3" s="4"/>
      <c r="AB3" s="4"/>
      <c r="AC3" s="4"/>
      <c r="AD3" s="150"/>
      <c r="AE3" s="150"/>
      <c r="AF3" s="150"/>
      <c r="AG3" s="150"/>
    </row>
    <row r="4" spans="1:69" ht="16.5">
      <c r="A4" s="2"/>
      <c r="B4" s="2"/>
      <c r="C4" s="2"/>
      <c r="D4" s="2"/>
      <c r="E4" s="20"/>
      <c r="F4" s="220"/>
      <c r="G4" s="2"/>
      <c r="H4" s="2"/>
      <c r="I4" s="2"/>
      <c r="J4" s="2"/>
      <c r="K4" s="2"/>
      <c r="L4" s="2"/>
      <c r="M4" s="2"/>
      <c r="N4" s="2"/>
      <c r="O4" s="20"/>
      <c r="P4" s="2"/>
      <c r="Q4" s="2"/>
      <c r="R4" s="2"/>
      <c r="S4" s="2"/>
      <c r="T4" s="2"/>
      <c r="U4" s="2"/>
      <c r="V4" s="2"/>
      <c r="W4" s="221"/>
      <c r="X4" s="222"/>
      <c r="Y4" s="16"/>
      <c r="Z4" s="2"/>
      <c r="AA4" s="4"/>
      <c r="AB4" s="4"/>
      <c r="AC4" s="4"/>
      <c r="AD4" s="150"/>
      <c r="AE4" s="150"/>
      <c r="AF4" s="150"/>
      <c r="AG4" s="150"/>
    </row>
    <row r="5" spans="1:69" ht="16.5">
      <c r="A5" s="369" t="s">
        <v>10</v>
      </c>
      <c r="B5" s="370"/>
      <c r="C5" s="371">
        <v>2022</v>
      </c>
      <c r="D5" s="371"/>
      <c r="E5" s="371"/>
      <c r="F5" s="371"/>
      <c r="G5" s="5"/>
      <c r="H5" s="5"/>
      <c r="I5" s="5"/>
      <c r="J5" s="5"/>
      <c r="K5" s="5"/>
      <c r="L5" s="5"/>
      <c r="M5" s="5"/>
      <c r="N5" s="5"/>
      <c r="O5" s="20"/>
      <c r="P5" s="2"/>
      <c r="Q5" s="2"/>
      <c r="R5" s="2"/>
      <c r="S5" s="2"/>
      <c r="T5" s="2"/>
      <c r="U5" s="2"/>
      <c r="V5" s="2"/>
      <c r="W5" s="221"/>
      <c r="X5" s="222"/>
      <c r="Y5" s="16"/>
      <c r="Z5" s="2"/>
      <c r="AA5" s="4"/>
      <c r="AB5" s="4"/>
      <c r="AC5" s="4"/>
      <c r="AD5" s="150"/>
      <c r="AE5" s="150"/>
      <c r="AF5" s="150"/>
      <c r="AG5" s="150"/>
    </row>
    <row r="6" spans="1:69" ht="16.5">
      <c r="A6" s="369" t="s">
        <v>11</v>
      </c>
      <c r="B6" s="370"/>
      <c r="C6" s="371" t="s">
        <v>12</v>
      </c>
      <c r="D6" s="371"/>
      <c r="E6" s="371"/>
      <c r="F6" s="371"/>
      <c r="G6" s="5"/>
      <c r="H6" s="5"/>
      <c r="I6" s="5"/>
      <c r="J6" s="5"/>
      <c r="K6" s="5"/>
      <c r="L6" s="5"/>
      <c r="M6" s="5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4"/>
      <c r="AB6" s="4"/>
      <c r="AC6" s="4"/>
      <c r="AD6" s="150"/>
      <c r="AE6" s="150"/>
      <c r="AF6" s="150"/>
      <c r="AG6" s="150"/>
    </row>
    <row r="7" spans="1:69" ht="16.5">
      <c r="A7" s="369" t="s">
        <v>13</v>
      </c>
      <c r="B7" s="370"/>
      <c r="C7" s="383" t="s">
        <v>14</v>
      </c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4"/>
      <c r="AB7" s="4"/>
      <c r="AC7" s="4"/>
      <c r="AD7" s="150"/>
      <c r="AE7" s="150"/>
      <c r="AF7" s="150"/>
      <c r="AG7" s="150"/>
    </row>
    <row r="8" spans="1:69" ht="16.5">
      <c r="A8" s="369" t="s">
        <v>15</v>
      </c>
      <c r="B8" s="370"/>
      <c r="C8" s="371" t="s">
        <v>16</v>
      </c>
      <c r="D8" s="371"/>
      <c r="E8" s="371"/>
      <c r="F8" s="371"/>
      <c r="G8" s="5"/>
      <c r="H8" s="5"/>
      <c r="I8" s="5"/>
      <c r="J8" s="5"/>
      <c r="K8" s="5"/>
      <c r="L8" s="5"/>
      <c r="M8" s="5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4"/>
      <c r="AB8" s="4"/>
      <c r="AC8" s="4"/>
      <c r="AD8" s="150"/>
      <c r="AE8" s="150"/>
      <c r="AF8" s="150"/>
      <c r="AG8" s="150"/>
    </row>
    <row r="9" spans="1:69" ht="16.5">
      <c r="A9" s="369" t="s">
        <v>17</v>
      </c>
      <c r="B9" s="370"/>
      <c r="C9" s="371" t="s">
        <v>18</v>
      </c>
      <c r="D9" s="371"/>
      <c r="E9" s="371"/>
      <c r="F9" s="371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4"/>
      <c r="AB9" s="4"/>
      <c r="AC9" s="4"/>
      <c r="AD9" s="150"/>
      <c r="AE9" s="150"/>
      <c r="AF9" s="150"/>
      <c r="AG9" s="150"/>
    </row>
    <row r="10" spans="1:69" ht="16.5">
      <c r="A10" s="6"/>
      <c r="B10" s="6"/>
      <c r="C10" s="30"/>
      <c r="D10" s="30"/>
      <c r="E10" s="6"/>
      <c r="F10" s="223"/>
      <c r="G10" s="30"/>
      <c r="H10" s="30"/>
      <c r="I10" s="30"/>
      <c r="J10" s="30"/>
      <c r="K10" s="30"/>
      <c r="L10" s="30"/>
      <c r="M10" s="30"/>
      <c r="N10" s="30"/>
      <c r="O10" s="6"/>
      <c r="P10" s="30"/>
      <c r="Q10" s="30"/>
      <c r="R10" s="30"/>
      <c r="S10" s="16"/>
      <c r="T10" s="3"/>
      <c r="U10" s="3"/>
      <c r="V10" s="16"/>
      <c r="W10" s="221"/>
      <c r="X10" s="222"/>
      <c r="Y10" s="16"/>
      <c r="Z10" s="16"/>
      <c r="AA10" s="4"/>
      <c r="AB10" s="4"/>
      <c r="AC10" s="4"/>
      <c r="AD10" s="150"/>
      <c r="AE10" s="150"/>
      <c r="AF10" s="150"/>
      <c r="AG10" s="150"/>
    </row>
    <row r="11" spans="1:69" ht="21" customHeight="1">
      <c r="A11" s="372" t="s">
        <v>19</v>
      </c>
      <c r="B11" s="372"/>
      <c r="C11" s="372"/>
      <c r="D11" s="372"/>
      <c r="E11" s="372"/>
      <c r="F11" s="372"/>
      <c r="G11" s="373" t="s">
        <v>20</v>
      </c>
      <c r="H11" s="373"/>
      <c r="I11" s="373"/>
      <c r="J11" s="373"/>
      <c r="K11" s="373"/>
      <c r="L11" s="373"/>
      <c r="M11" s="373"/>
      <c r="N11" s="373"/>
      <c r="O11" s="394" t="s">
        <v>21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4"/>
      <c r="AB11" s="4"/>
      <c r="AC11" s="4"/>
      <c r="AD11" s="150"/>
      <c r="AE11" s="150"/>
      <c r="AF11" s="150"/>
      <c r="AG11" s="150"/>
    </row>
    <row r="12" spans="1:69" ht="17.25" customHeight="1">
      <c r="A12" s="395" t="s">
        <v>22</v>
      </c>
      <c r="B12" s="372" t="s">
        <v>23</v>
      </c>
      <c r="C12" s="395" t="s">
        <v>24</v>
      </c>
      <c r="D12" s="395" t="s">
        <v>25</v>
      </c>
      <c r="E12" s="395" t="s">
        <v>26</v>
      </c>
      <c r="F12" s="396" t="s">
        <v>27</v>
      </c>
      <c r="G12" s="397" t="s">
        <v>28</v>
      </c>
      <c r="H12" s="397" t="s">
        <v>29</v>
      </c>
      <c r="I12" s="397" t="s">
        <v>30</v>
      </c>
      <c r="J12" s="397" t="s">
        <v>31</v>
      </c>
      <c r="K12" s="373" t="s">
        <v>32</v>
      </c>
      <c r="L12" s="397" t="s">
        <v>33</v>
      </c>
      <c r="M12" s="373" t="s">
        <v>34</v>
      </c>
      <c r="N12" s="373" t="s">
        <v>35</v>
      </c>
      <c r="O12" s="398" t="s">
        <v>36</v>
      </c>
      <c r="P12" s="398" t="s">
        <v>37</v>
      </c>
      <c r="Q12" s="398" t="s">
        <v>38</v>
      </c>
      <c r="R12" s="401" t="s">
        <v>39</v>
      </c>
      <c r="S12" s="398" t="s">
        <v>40</v>
      </c>
      <c r="T12" s="398" t="s">
        <v>41</v>
      </c>
      <c r="U12" s="398" t="s">
        <v>42</v>
      </c>
      <c r="V12" s="398" t="s">
        <v>43</v>
      </c>
      <c r="W12" s="399" t="s">
        <v>44</v>
      </c>
      <c r="X12" s="400" t="s">
        <v>45</v>
      </c>
      <c r="Y12" s="398" t="s">
        <v>46</v>
      </c>
      <c r="Z12" s="398" t="s">
        <v>47</v>
      </c>
      <c r="AA12" s="4"/>
      <c r="AB12" s="4"/>
      <c r="AC12" s="4"/>
      <c r="AD12" s="150"/>
      <c r="AE12" s="150"/>
      <c r="AF12" s="150"/>
      <c r="AG12" s="150"/>
    </row>
    <row r="13" spans="1:69" ht="12.75" customHeight="1">
      <c r="A13" s="395"/>
      <c r="B13" s="372"/>
      <c r="C13" s="395"/>
      <c r="D13" s="395"/>
      <c r="E13" s="395"/>
      <c r="F13" s="396"/>
      <c r="G13" s="397"/>
      <c r="H13" s="397"/>
      <c r="I13" s="397"/>
      <c r="J13" s="397"/>
      <c r="K13" s="373"/>
      <c r="L13" s="397"/>
      <c r="M13" s="373"/>
      <c r="N13" s="373"/>
      <c r="O13" s="398"/>
      <c r="P13" s="398"/>
      <c r="Q13" s="398"/>
      <c r="R13" s="401"/>
      <c r="S13" s="398"/>
      <c r="T13" s="398"/>
      <c r="U13" s="398"/>
      <c r="V13" s="398"/>
      <c r="W13" s="399"/>
      <c r="X13" s="400"/>
      <c r="Y13" s="398"/>
      <c r="Z13" s="398"/>
      <c r="AA13" s="4"/>
      <c r="AB13" s="4"/>
      <c r="AC13" s="4"/>
      <c r="AD13" s="150"/>
      <c r="AE13" s="150"/>
      <c r="AF13" s="150"/>
      <c r="AG13" s="150"/>
    </row>
    <row r="14" spans="1:69" s="161" customFormat="1" ht="50.25" customHeight="1">
      <c r="A14" s="430" t="s">
        <v>48</v>
      </c>
      <c r="B14" s="410" t="s">
        <v>49</v>
      </c>
      <c r="C14" s="410" t="s">
        <v>50</v>
      </c>
      <c r="D14" s="411">
        <f>+R17</f>
        <v>14845</v>
      </c>
      <c r="E14" s="413" t="s">
        <v>51</v>
      </c>
      <c r="F14" s="406">
        <v>4190282596</v>
      </c>
      <c r="G14" s="244" t="s">
        <v>52</v>
      </c>
      <c r="H14" s="241" t="s">
        <v>52</v>
      </c>
      <c r="I14" s="242" t="s">
        <v>53</v>
      </c>
      <c r="J14" s="242" t="s">
        <v>53</v>
      </c>
      <c r="K14" s="242" t="s">
        <v>53</v>
      </c>
      <c r="L14" s="242" t="s">
        <v>53</v>
      </c>
      <c r="M14" s="241" t="s">
        <v>53</v>
      </c>
      <c r="N14" s="128" t="s">
        <v>53</v>
      </c>
      <c r="O14" s="267" t="s">
        <v>54</v>
      </c>
      <c r="P14" s="245" t="s">
        <v>55</v>
      </c>
      <c r="Q14" s="241" t="s">
        <v>56</v>
      </c>
      <c r="R14" s="268">
        <v>11388</v>
      </c>
      <c r="S14" s="241" t="s">
        <v>57</v>
      </c>
      <c r="T14" s="269">
        <v>44572</v>
      </c>
      <c r="U14" s="269">
        <v>44926</v>
      </c>
      <c r="V14" s="245" t="s">
        <v>58</v>
      </c>
      <c r="W14" s="289">
        <v>4055123846</v>
      </c>
      <c r="X14" s="290" t="s">
        <v>53</v>
      </c>
      <c r="Y14" s="241" t="s">
        <v>59</v>
      </c>
      <c r="Z14" s="291" t="s">
        <v>60</v>
      </c>
      <c r="AA14" s="4"/>
      <c r="AB14" s="4"/>
      <c r="AC14" s="4"/>
      <c r="AD14" s="150"/>
      <c r="AE14" s="150"/>
      <c r="AF14" s="150"/>
      <c r="AG14" s="150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</row>
    <row r="15" spans="1:69" s="161" customFormat="1" ht="33" customHeight="1">
      <c r="A15" s="423"/>
      <c r="B15" s="360"/>
      <c r="C15" s="360"/>
      <c r="D15" s="412"/>
      <c r="E15" s="414"/>
      <c r="F15" s="404"/>
      <c r="G15" s="171" t="s">
        <v>52</v>
      </c>
      <c r="H15" s="172" t="s">
        <v>52</v>
      </c>
      <c r="I15" s="243" t="s">
        <v>53</v>
      </c>
      <c r="J15" s="243" t="s">
        <v>53</v>
      </c>
      <c r="K15" s="243" t="s">
        <v>53</v>
      </c>
      <c r="L15" s="243" t="s">
        <v>53</v>
      </c>
      <c r="M15" s="172" t="s">
        <v>53</v>
      </c>
      <c r="N15" s="173" t="s">
        <v>53</v>
      </c>
      <c r="O15" s="407" t="s">
        <v>61</v>
      </c>
      <c r="P15" s="360" t="s">
        <v>62</v>
      </c>
      <c r="Q15" s="408" t="s">
        <v>56</v>
      </c>
      <c r="R15" s="409">
        <v>8760</v>
      </c>
      <c r="S15" s="408" t="s">
        <v>57</v>
      </c>
      <c r="T15" s="402">
        <v>44572</v>
      </c>
      <c r="U15" s="402">
        <v>44926</v>
      </c>
      <c r="V15" s="130" t="s">
        <v>58</v>
      </c>
      <c r="W15" s="120">
        <v>97642668</v>
      </c>
      <c r="X15" s="292" t="s">
        <v>53</v>
      </c>
      <c r="Y15" s="172" t="s">
        <v>59</v>
      </c>
      <c r="Z15" s="293" t="s">
        <v>60</v>
      </c>
      <c r="AA15" s="4"/>
      <c r="AB15" s="4"/>
      <c r="AC15" s="4"/>
      <c r="AD15" s="150"/>
      <c r="AE15" s="150"/>
      <c r="AF15" s="150"/>
      <c r="AG15" s="150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</row>
    <row r="16" spans="1:69" s="161" customFormat="1" ht="48" customHeight="1">
      <c r="A16" s="423"/>
      <c r="B16" s="360"/>
      <c r="C16" s="360"/>
      <c r="D16" s="412"/>
      <c r="E16" s="414"/>
      <c r="F16" s="404"/>
      <c r="G16" s="171" t="s">
        <v>53</v>
      </c>
      <c r="H16" s="172" t="s">
        <v>53</v>
      </c>
      <c r="I16" s="172" t="s">
        <v>53</v>
      </c>
      <c r="J16" s="172" t="s">
        <v>53</v>
      </c>
      <c r="K16" s="172" t="s">
        <v>53</v>
      </c>
      <c r="L16" s="172" t="s">
        <v>53</v>
      </c>
      <c r="M16" s="172" t="s">
        <v>53</v>
      </c>
      <c r="N16" s="173" t="s">
        <v>53</v>
      </c>
      <c r="O16" s="407"/>
      <c r="P16" s="360"/>
      <c r="Q16" s="408"/>
      <c r="R16" s="409"/>
      <c r="S16" s="408"/>
      <c r="T16" s="402"/>
      <c r="U16" s="402"/>
      <c r="V16" s="130" t="s">
        <v>63</v>
      </c>
      <c r="W16" s="120">
        <v>37516082</v>
      </c>
      <c r="X16" s="292" t="s">
        <v>53</v>
      </c>
      <c r="Y16" s="172" t="s">
        <v>59</v>
      </c>
      <c r="Z16" s="293" t="s">
        <v>60</v>
      </c>
      <c r="AA16" s="4"/>
      <c r="AB16" s="4"/>
      <c r="AC16" s="4"/>
      <c r="AD16" s="150"/>
      <c r="AE16" s="150"/>
      <c r="AF16" s="150"/>
      <c r="AG16" s="150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</row>
    <row r="17" spans="1:69" s="161" customFormat="1" ht="38.25">
      <c r="A17" s="423"/>
      <c r="B17" s="360"/>
      <c r="C17" s="360"/>
      <c r="D17" s="412"/>
      <c r="E17" s="236" t="s">
        <v>64</v>
      </c>
      <c r="F17" s="248">
        <v>919402555</v>
      </c>
      <c r="G17" s="171" t="s">
        <v>52</v>
      </c>
      <c r="H17" s="172" t="s">
        <v>52</v>
      </c>
      <c r="I17" s="243" t="s">
        <v>53</v>
      </c>
      <c r="J17" s="243" t="s">
        <v>53</v>
      </c>
      <c r="K17" s="243" t="s">
        <v>53</v>
      </c>
      <c r="L17" s="243" t="s">
        <v>53</v>
      </c>
      <c r="M17" s="172" t="s">
        <v>53</v>
      </c>
      <c r="N17" s="173" t="s">
        <v>53</v>
      </c>
      <c r="O17" s="270" t="s">
        <v>65</v>
      </c>
      <c r="P17" s="240" t="s">
        <v>66</v>
      </c>
      <c r="Q17" s="172" t="s">
        <v>56</v>
      </c>
      <c r="R17" s="234">
        <v>14845</v>
      </c>
      <c r="S17" s="172" t="s">
        <v>57</v>
      </c>
      <c r="T17" s="263">
        <v>44572</v>
      </c>
      <c r="U17" s="263">
        <v>44926</v>
      </c>
      <c r="V17" s="130" t="s">
        <v>58</v>
      </c>
      <c r="W17" s="120">
        <v>919402554.60000002</v>
      </c>
      <c r="X17" s="294" t="s">
        <v>53</v>
      </c>
      <c r="Y17" s="295" t="s">
        <v>67</v>
      </c>
      <c r="Z17" s="173" t="s">
        <v>68</v>
      </c>
      <c r="AA17" s="4"/>
      <c r="AB17" s="4"/>
      <c r="AC17" s="4"/>
      <c r="AD17" s="150"/>
      <c r="AE17" s="150"/>
      <c r="AF17" s="150"/>
      <c r="AG17" s="150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</row>
    <row r="18" spans="1:69" s="161" customFormat="1" ht="25.5">
      <c r="A18" s="423"/>
      <c r="B18" s="360"/>
      <c r="C18" s="360"/>
      <c r="D18" s="412"/>
      <c r="E18" s="403" t="s">
        <v>69</v>
      </c>
      <c r="F18" s="404">
        <v>1342099489</v>
      </c>
      <c r="G18" s="171" t="s">
        <v>53</v>
      </c>
      <c r="H18" s="172" t="s">
        <v>53</v>
      </c>
      <c r="I18" s="243" t="s">
        <v>53</v>
      </c>
      <c r="J18" s="243" t="s">
        <v>53</v>
      </c>
      <c r="K18" s="243" t="s">
        <v>53</v>
      </c>
      <c r="L18" s="243" t="s">
        <v>53</v>
      </c>
      <c r="M18" s="172" t="s">
        <v>53</v>
      </c>
      <c r="N18" s="173" t="s">
        <v>53</v>
      </c>
      <c r="O18" s="270" t="s">
        <v>70</v>
      </c>
      <c r="P18" s="240" t="s">
        <v>71</v>
      </c>
      <c r="Q18" s="172" t="s">
        <v>56</v>
      </c>
      <c r="R18" s="162" t="s">
        <v>72</v>
      </c>
      <c r="S18" s="172" t="s">
        <v>57</v>
      </c>
      <c r="T18" s="263">
        <v>44572</v>
      </c>
      <c r="U18" s="263">
        <v>44926</v>
      </c>
      <c r="V18" s="130" t="s">
        <v>58</v>
      </c>
      <c r="W18" s="120">
        <v>1274587167</v>
      </c>
      <c r="X18" s="292" t="s">
        <v>53</v>
      </c>
      <c r="Y18" s="172" t="s">
        <v>59</v>
      </c>
      <c r="Z18" s="293" t="s">
        <v>73</v>
      </c>
      <c r="AA18" s="4"/>
      <c r="AB18" s="4"/>
      <c r="AC18" s="4"/>
      <c r="AD18" s="150"/>
      <c r="AE18" s="150"/>
      <c r="AF18" s="150"/>
      <c r="AG18" s="150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</row>
    <row r="19" spans="1:69" s="161" customFormat="1" ht="39" customHeight="1">
      <c r="A19" s="423"/>
      <c r="B19" s="360"/>
      <c r="C19" s="360"/>
      <c r="D19" s="412"/>
      <c r="E19" s="403"/>
      <c r="F19" s="404"/>
      <c r="G19" s="171" t="s">
        <v>53</v>
      </c>
      <c r="H19" s="172" t="s">
        <v>53</v>
      </c>
      <c r="I19" s="243" t="s">
        <v>53</v>
      </c>
      <c r="J19" s="243" t="s">
        <v>53</v>
      </c>
      <c r="K19" s="243" t="s">
        <v>53</v>
      </c>
      <c r="L19" s="243" t="s">
        <v>53</v>
      </c>
      <c r="M19" s="172" t="s">
        <v>53</v>
      </c>
      <c r="N19" s="173" t="s">
        <v>53</v>
      </c>
      <c r="O19" s="129" t="s">
        <v>74</v>
      </c>
      <c r="P19" s="130" t="s">
        <v>75</v>
      </c>
      <c r="Q19" s="172" t="s">
        <v>56</v>
      </c>
      <c r="R19" s="172">
        <v>4</v>
      </c>
      <c r="S19" s="172" t="s">
        <v>57</v>
      </c>
      <c r="T19" s="263">
        <v>44572</v>
      </c>
      <c r="U19" s="263">
        <v>44926</v>
      </c>
      <c r="V19" s="130" t="s">
        <v>58</v>
      </c>
      <c r="W19" s="120">
        <v>67512322</v>
      </c>
      <c r="X19" s="292" t="s">
        <v>53</v>
      </c>
      <c r="Y19" s="172" t="s">
        <v>67</v>
      </c>
      <c r="Z19" s="173" t="s">
        <v>68</v>
      </c>
      <c r="AA19" s="4"/>
      <c r="AB19" s="4"/>
      <c r="AC19" s="4"/>
      <c r="AD19" s="150"/>
      <c r="AE19" s="150"/>
      <c r="AF19" s="150"/>
      <c r="AG19" s="150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</row>
    <row r="20" spans="1:69" s="161" customFormat="1" ht="39" customHeight="1">
      <c r="A20" s="423"/>
      <c r="B20" s="360" t="s">
        <v>76</v>
      </c>
      <c r="C20" s="360" t="s">
        <v>77</v>
      </c>
      <c r="D20" s="360">
        <f>+R20</f>
        <v>3</v>
      </c>
      <c r="E20" s="405" t="s">
        <v>78</v>
      </c>
      <c r="F20" s="404">
        <v>259796740</v>
      </c>
      <c r="G20" s="171" t="s">
        <v>52</v>
      </c>
      <c r="H20" s="172" t="s">
        <v>52</v>
      </c>
      <c r="I20" s="172" t="s">
        <v>52</v>
      </c>
      <c r="J20" s="243" t="s">
        <v>53</v>
      </c>
      <c r="K20" s="243" t="s">
        <v>53</v>
      </c>
      <c r="L20" s="243" t="s">
        <v>53</v>
      </c>
      <c r="M20" s="172" t="s">
        <v>53</v>
      </c>
      <c r="N20" s="173" t="s">
        <v>53</v>
      </c>
      <c r="O20" s="129" t="s">
        <v>79</v>
      </c>
      <c r="P20" s="130" t="s">
        <v>80</v>
      </c>
      <c r="Q20" s="172" t="s">
        <v>56</v>
      </c>
      <c r="R20" s="172">
        <v>3</v>
      </c>
      <c r="S20" s="172" t="s">
        <v>81</v>
      </c>
      <c r="T20" s="263">
        <v>44572</v>
      </c>
      <c r="U20" s="263">
        <v>44926</v>
      </c>
      <c r="V20" s="130" t="s">
        <v>58</v>
      </c>
      <c r="W20" s="120">
        <v>157742465</v>
      </c>
      <c r="X20" s="294" t="s">
        <v>53</v>
      </c>
      <c r="Y20" s="296" t="s">
        <v>67</v>
      </c>
      <c r="Z20" s="173" t="s">
        <v>60</v>
      </c>
      <c r="AA20" s="4"/>
      <c r="AB20" s="4"/>
      <c r="AC20" s="4"/>
      <c r="AD20" s="150"/>
      <c r="AE20" s="150"/>
      <c r="AF20" s="150"/>
      <c r="AG20" s="150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</row>
    <row r="21" spans="1:69" s="161" customFormat="1" ht="39" customHeight="1">
      <c r="A21" s="423"/>
      <c r="B21" s="360"/>
      <c r="C21" s="360"/>
      <c r="D21" s="360"/>
      <c r="E21" s="405"/>
      <c r="F21" s="404"/>
      <c r="G21" s="171" t="s">
        <v>52</v>
      </c>
      <c r="H21" s="172" t="s">
        <v>52</v>
      </c>
      <c r="I21" s="172" t="s">
        <v>52</v>
      </c>
      <c r="J21" s="243" t="s">
        <v>53</v>
      </c>
      <c r="K21" s="243" t="s">
        <v>53</v>
      </c>
      <c r="L21" s="243" t="s">
        <v>53</v>
      </c>
      <c r="M21" s="172" t="s">
        <v>53</v>
      </c>
      <c r="N21" s="173" t="s">
        <v>53</v>
      </c>
      <c r="O21" s="129" t="s">
        <v>82</v>
      </c>
      <c r="P21" s="130" t="s">
        <v>83</v>
      </c>
      <c r="Q21" s="172" t="s">
        <v>56</v>
      </c>
      <c r="R21" s="172">
        <v>3</v>
      </c>
      <c r="S21" s="172" t="s">
        <v>81</v>
      </c>
      <c r="T21" s="263">
        <v>44572</v>
      </c>
      <c r="U21" s="263">
        <v>44926</v>
      </c>
      <c r="V21" s="130" t="s">
        <v>58</v>
      </c>
      <c r="W21" s="120">
        <v>102054275</v>
      </c>
      <c r="X21" s="294" t="s">
        <v>53</v>
      </c>
      <c r="Y21" s="296" t="s">
        <v>67</v>
      </c>
      <c r="Z21" s="173" t="s">
        <v>60</v>
      </c>
      <c r="AA21" s="4"/>
      <c r="AB21" s="4"/>
      <c r="AC21" s="4"/>
      <c r="AD21" s="150"/>
      <c r="AE21" s="150"/>
      <c r="AF21" s="150"/>
      <c r="AG21" s="150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</row>
    <row r="22" spans="1:69" s="161" customFormat="1" ht="39" customHeight="1">
      <c r="A22" s="423"/>
      <c r="B22" s="360"/>
      <c r="C22" s="360"/>
      <c r="D22" s="360"/>
      <c r="E22" s="113" t="s">
        <v>84</v>
      </c>
      <c r="F22" s="249">
        <v>766304953</v>
      </c>
      <c r="G22" s="171" t="s">
        <v>52</v>
      </c>
      <c r="H22" s="172" t="s">
        <v>52</v>
      </c>
      <c r="I22" s="172" t="s">
        <v>52</v>
      </c>
      <c r="J22" s="243" t="s">
        <v>53</v>
      </c>
      <c r="K22" s="243" t="s">
        <v>53</v>
      </c>
      <c r="L22" s="243" t="s">
        <v>53</v>
      </c>
      <c r="M22" s="172" t="s">
        <v>53</v>
      </c>
      <c r="N22" s="254" t="s">
        <v>85</v>
      </c>
      <c r="O22" s="129" t="s">
        <v>86</v>
      </c>
      <c r="P22" s="130" t="s">
        <v>87</v>
      </c>
      <c r="Q22" s="172" t="s">
        <v>56</v>
      </c>
      <c r="R22" s="172">
        <v>20</v>
      </c>
      <c r="S22" s="172" t="s">
        <v>88</v>
      </c>
      <c r="T22" s="263">
        <v>44572</v>
      </c>
      <c r="U22" s="263">
        <v>44926</v>
      </c>
      <c r="V22" s="130" t="s">
        <v>58</v>
      </c>
      <c r="W22" s="120">
        <v>766304953</v>
      </c>
      <c r="X22" s="294" t="s">
        <v>53</v>
      </c>
      <c r="Y22" s="296" t="s">
        <v>67</v>
      </c>
      <c r="Z22" s="297" t="s">
        <v>60</v>
      </c>
      <c r="AA22" s="4"/>
      <c r="AB22" s="4"/>
      <c r="AC22" s="4"/>
      <c r="AD22" s="150"/>
      <c r="AE22" s="150"/>
      <c r="AF22" s="150"/>
      <c r="AG22" s="150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</row>
    <row r="23" spans="1:69" s="161" customFormat="1" ht="39" customHeight="1">
      <c r="A23" s="423"/>
      <c r="B23" s="360" t="s">
        <v>89</v>
      </c>
      <c r="C23" s="360" t="s">
        <v>90</v>
      </c>
      <c r="D23" s="412">
        <f>+R26</f>
        <v>23800</v>
      </c>
      <c r="E23" s="403" t="s">
        <v>91</v>
      </c>
      <c r="F23" s="417">
        <v>28117135120</v>
      </c>
      <c r="G23" s="171" t="s">
        <v>52</v>
      </c>
      <c r="H23" s="172" t="s">
        <v>52</v>
      </c>
      <c r="I23" s="172" t="s">
        <v>92</v>
      </c>
      <c r="J23" s="243" t="s">
        <v>53</v>
      </c>
      <c r="K23" s="243" t="s">
        <v>53</v>
      </c>
      <c r="L23" s="243" t="s">
        <v>53</v>
      </c>
      <c r="M23" s="172" t="s">
        <v>53</v>
      </c>
      <c r="N23" s="173" t="s">
        <v>93</v>
      </c>
      <c r="O23" s="271" t="s">
        <v>94</v>
      </c>
      <c r="P23" s="130" t="s">
        <v>95</v>
      </c>
      <c r="Q23" s="172" t="s">
        <v>56</v>
      </c>
      <c r="R23" s="261">
        <v>47250</v>
      </c>
      <c r="S23" s="172" t="s">
        <v>57</v>
      </c>
      <c r="T23" s="263">
        <v>44572</v>
      </c>
      <c r="U23" s="263">
        <v>44926</v>
      </c>
      <c r="V23" s="130" t="s">
        <v>58</v>
      </c>
      <c r="W23" s="418">
        <v>19475474033</v>
      </c>
      <c r="X23" s="415" t="s">
        <v>53</v>
      </c>
      <c r="Y23" s="408" t="s">
        <v>59</v>
      </c>
      <c r="Z23" s="416" t="s">
        <v>60</v>
      </c>
      <c r="AA23" s="4"/>
      <c r="AB23" s="4"/>
      <c r="AC23" s="4"/>
      <c r="AD23" s="150"/>
      <c r="AE23" s="150"/>
      <c r="AF23" s="150"/>
      <c r="AG23" s="150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</row>
    <row r="24" spans="1:69" s="161" customFormat="1" ht="39" customHeight="1">
      <c r="A24" s="423"/>
      <c r="B24" s="360"/>
      <c r="C24" s="360"/>
      <c r="D24" s="412"/>
      <c r="E24" s="403"/>
      <c r="F24" s="417"/>
      <c r="G24" s="171" t="s">
        <v>52</v>
      </c>
      <c r="H24" s="172" t="s">
        <v>52</v>
      </c>
      <c r="I24" s="172" t="s">
        <v>52</v>
      </c>
      <c r="J24" s="243" t="s">
        <v>53</v>
      </c>
      <c r="K24" s="243" t="s">
        <v>53</v>
      </c>
      <c r="L24" s="243" t="s">
        <v>53</v>
      </c>
      <c r="M24" s="172" t="s">
        <v>53</v>
      </c>
      <c r="N24" s="173" t="s">
        <v>93</v>
      </c>
      <c r="O24" s="271" t="s">
        <v>96</v>
      </c>
      <c r="P24" s="130" t="s">
        <v>97</v>
      </c>
      <c r="Q24" s="172" t="s">
        <v>56</v>
      </c>
      <c r="R24" s="261">
        <v>13590</v>
      </c>
      <c r="S24" s="172" t="s">
        <v>57</v>
      </c>
      <c r="T24" s="263">
        <v>44572</v>
      </c>
      <c r="U24" s="263">
        <v>44926</v>
      </c>
      <c r="V24" s="130" t="s">
        <v>58</v>
      </c>
      <c r="W24" s="418"/>
      <c r="X24" s="415"/>
      <c r="Y24" s="408"/>
      <c r="Z24" s="416"/>
      <c r="AA24" s="4"/>
      <c r="AB24" s="4"/>
      <c r="AC24" s="4"/>
      <c r="AD24" s="150"/>
      <c r="AE24" s="150"/>
      <c r="AF24" s="150"/>
      <c r="AG24" s="150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</row>
    <row r="25" spans="1:69" s="161" customFormat="1" ht="39" customHeight="1">
      <c r="A25" s="423"/>
      <c r="B25" s="360"/>
      <c r="C25" s="360"/>
      <c r="D25" s="412"/>
      <c r="E25" s="403"/>
      <c r="F25" s="417"/>
      <c r="G25" s="171" t="s">
        <v>52</v>
      </c>
      <c r="H25" s="172" t="s">
        <v>52</v>
      </c>
      <c r="I25" s="172" t="s">
        <v>52</v>
      </c>
      <c r="J25" s="243" t="s">
        <v>53</v>
      </c>
      <c r="K25" s="243" t="s">
        <v>53</v>
      </c>
      <c r="L25" s="243" t="s">
        <v>53</v>
      </c>
      <c r="M25" s="172" t="s">
        <v>53</v>
      </c>
      <c r="N25" s="173" t="s">
        <v>93</v>
      </c>
      <c r="O25" s="271" t="s">
        <v>94</v>
      </c>
      <c r="P25" s="130" t="s">
        <v>95</v>
      </c>
      <c r="Q25" s="172" t="s">
        <v>56</v>
      </c>
      <c r="R25" s="234">
        <f>4208+3589+1174</f>
        <v>8971</v>
      </c>
      <c r="S25" s="172" t="s">
        <v>57</v>
      </c>
      <c r="T25" s="263">
        <v>44572</v>
      </c>
      <c r="U25" s="263">
        <v>44926</v>
      </c>
      <c r="V25" s="130" t="s">
        <v>98</v>
      </c>
      <c r="W25" s="120">
        <v>8641661087</v>
      </c>
      <c r="X25" s="292" t="s">
        <v>53</v>
      </c>
      <c r="Y25" s="172" t="s">
        <v>67</v>
      </c>
      <c r="Z25" s="173" t="s">
        <v>73</v>
      </c>
      <c r="AA25" s="4"/>
      <c r="AB25" s="4"/>
      <c r="AC25" s="4"/>
      <c r="AD25" s="150"/>
      <c r="AE25" s="150"/>
      <c r="AF25" s="150"/>
      <c r="AG25" s="150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</row>
    <row r="26" spans="1:69" s="161" customFormat="1" ht="39" customHeight="1">
      <c r="A26" s="423"/>
      <c r="B26" s="360"/>
      <c r="C26" s="360"/>
      <c r="D26" s="412"/>
      <c r="E26" s="405" t="s">
        <v>99</v>
      </c>
      <c r="F26" s="393">
        <v>2346714607</v>
      </c>
      <c r="G26" s="171" t="s">
        <v>52</v>
      </c>
      <c r="H26" s="172" t="s">
        <v>52</v>
      </c>
      <c r="I26" s="172" t="s">
        <v>52</v>
      </c>
      <c r="J26" s="243" t="s">
        <v>53</v>
      </c>
      <c r="K26" s="243" t="s">
        <v>53</v>
      </c>
      <c r="L26" s="243" t="s">
        <v>53</v>
      </c>
      <c r="M26" s="172" t="s">
        <v>53</v>
      </c>
      <c r="N26" s="173" t="s">
        <v>93</v>
      </c>
      <c r="O26" s="129" t="s">
        <v>100</v>
      </c>
      <c r="P26" s="130" t="s">
        <v>101</v>
      </c>
      <c r="Q26" s="172" t="s">
        <v>56</v>
      </c>
      <c r="R26" s="262">
        <v>23800</v>
      </c>
      <c r="S26" s="172" t="s">
        <v>57</v>
      </c>
      <c r="T26" s="263">
        <v>44572</v>
      </c>
      <c r="U26" s="263">
        <v>44926</v>
      </c>
      <c r="V26" s="130" t="s">
        <v>58</v>
      </c>
      <c r="W26" s="355">
        <v>2346714607</v>
      </c>
      <c r="X26" s="362" t="s">
        <v>53</v>
      </c>
      <c r="Y26" s="343" t="s">
        <v>67</v>
      </c>
      <c r="Z26" s="346" t="s">
        <v>60</v>
      </c>
      <c r="AA26" s="4"/>
      <c r="AB26" s="4"/>
      <c r="AC26" s="4"/>
      <c r="AD26" s="150"/>
      <c r="AE26" s="150"/>
      <c r="AF26" s="150"/>
      <c r="AG26" s="150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</row>
    <row r="27" spans="1:69" s="161" customFormat="1" ht="39" customHeight="1">
      <c r="A27" s="423"/>
      <c r="B27" s="360"/>
      <c r="C27" s="360"/>
      <c r="D27" s="412"/>
      <c r="E27" s="405"/>
      <c r="F27" s="393"/>
      <c r="G27" s="171" t="s">
        <v>53</v>
      </c>
      <c r="H27" s="172" t="s">
        <v>52</v>
      </c>
      <c r="I27" s="172" t="s">
        <v>52</v>
      </c>
      <c r="J27" s="243" t="s">
        <v>53</v>
      </c>
      <c r="K27" s="243" t="s">
        <v>53</v>
      </c>
      <c r="L27" s="243" t="s">
        <v>53</v>
      </c>
      <c r="M27" s="172" t="s">
        <v>53</v>
      </c>
      <c r="N27" s="173" t="s">
        <v>93</v>
      </c>
      <c r="O27" s="129" t="s">
        <v>102</v>
      </c>
      <c r="P27" s="130" t="s">
        <v>103</v>
      </c>
      <c r="Q27" s="172" t="s">
        <v>56</v>
      </c>
      <c r="R27" s="262">
        <v>23800</v>
      </c>
      <c r="S27" s="172" t="s">
        <v>57</v>
      </c>
      <c r="T27" s="263">
        <v>44572</v>
      </c>
      <c r="U27" s="263">
        <v>44926</v>
      </c>
      <c r="V27" s="130" t="s">
        <v>58</v>
      </c>
      <c r="W27" s="355"/>
      <c r="X27" s="362"/>
      <c r="Y27" s="344"/>
      <c r="Z27" s="347"/>
      <c r="AA27" s="4"/>
      <c r="AB27" s="4"/>
      <c r="AC27" s="4"/>
      <c r="AD27" s="150"/>
      <c r="AE27" s="150"/>
      <c r="AF27" s="150"/>
      <c r="AG27" s="150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</row>
    <row r="28" spans="1:69" s="161" customFormat="1" ht="25.5">
      <c r="A28" s="423"/>
      <c r="B28" s="360"/>
      <c r="C28" s="360"/>
      <c r="D28" s="412"/>
      <c r="E28" s="405"/>
      <c r="F28" s="393"/>
      <c r="G28" s="171" t="s">
        <v>52</v>
      </c>
      <c r="H28" s="172" t="s">
        <v>52</v>
      </c>
      <c r="I28" s="172" t="s">
        <v>52</v>
      </c>
      <c r="J28" s="243" t="s">
        <v>53</v>
      </c>
      <c r="K28" s="243" t="s">
        <v>53</v>
      </c>
      <c r="L28" s="243" t="s">
        <v>53</v>
      </c>
      <c r="M28" s="172" t="s">
        <v>53</v>
      </c>
      <c r="N28" s="173" t="s">
        <v>93</v>
      </c>
      <c r="O28" s="129" t="s">
        <v>104</v>
      </c>
      <c r="P28" s="130" t="s">
        <v>105</v>
      </c>
      <c r="Q28" s="172" t="s">
        <v>56</v>
      </c>
      <c r="R28" s="262">
        <v>20</v>
      </c>
      <c r="S28" s="172" t="s">
        <v>57</v>
      </c>
      <c r="T28" s="263">
        <v>44572</v>
      </c>
      <c r="U28" s="263">
        <v>44926</v>
      </c>
      <c r="V28" s="130" t="s">
        <v>58</v>
      </c>
      <c r="W28" s="355"/>
      <c r="X28" s="362"/>
      <c r="Y28" s="344"/>
      <c r="Z28" s="347"/>
      <c r="AA28" s="4"/>
      <c r="AB28" s="4"/>
      <c r="AC28" s="4"/>
      <c r="AD28" s="150"/>
      <c r="AE28" s="150"/>
      <c r="AF28" s="150"/>
      <c r="AG28" s="150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</row>
    <row r="29" spans="1:69" s="161" customFormat="1" ht="25.5">
      <c r="A29" s="423"/>
      <c r="B29" s="360"/>
      <c r="C29" s="360"/>
      <c r="D29" s="412"/>
      <c r="E29" s="405"/>
      <c r="F29" s="393"/>
      <c r="G29" s="171" t="s">
        <v>52</v>
      </c>
      <c r="H29" s="172" t="s">
        <v>52</v>
      </c>
      <c r="I29" s="172" t="s">
        <v>52</v>
      </c>
      <c r="J29" s="243" t="s">
        <v>53</v>
      </c>
      <c r="K29" s="243" t="s">
        <v>53</v>
      </c>
      <c r="L29" s="243" t="s">
        <v>53</v>
      </c>
      <c r="M29" s="172" t="s">
        <v>53</v>
      </c>
      <c r="N29" s="173" t="s">
        <v>93</v>
      </c>
      <c r="O29" s="129" t="s">
        <v>106</v>
      </c>
      <c r="P29" s="130" t="s">
        <v>107</v>
      </c>
      <c r="Q29" s="172" t="s">
        <v>56</v>
      </c>
      <c r="R29" s="262">
        <v>9000</v>
      </c>
      <c r="S29" s="172" t="s">
        <v>57</v>
      </c>
      <c r="T29" s="263">
        <v>44572</v>
      </c>
      <c r="U29" s="263">
        <v>44926</v>
      </c>
      <c r="V29" s="130" t="s">
        <v>58</v>
      </c>
      <c r="W29" s="355"/>
      <c r="X29" s="362"/>
      <c r="Y29" s="344"/>
      <c r="Z29" s="347"/>
      <c r="AA29" s="4"/>
      <c r="AB29" s="4"/>
      <c r="AC29" s="4"/>
      <c r="AD29" s="150"/>
      <c r="AE29" s="150"/>
      <c r="AF29" s="150"/>
      <c r="AG29" s="150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</row>
    <row r="30" spans="1:69" s="161" customFormat="1" ht="15" customHeight="1">
      <c r="A30" s="423"/>
      <c r="B30" s="360"/>
      <c r="C30" s="360"/>
      <c r="D30" s="412"/>
      <c r="E30" s="405"/>
      <c r="F30" s="393"/>
      <c r="G30" s="171" t="s">
        <v>53</v>
      </c>
      <c r="H30" s="172" t="s">
        <v>52</v>
      </c>
      <c r="I30" s="172" t="s">
        <v>52</v>
      </c>
      <c r="J30" s="243" t="s">
        <v>53</v>
      </c>
      <c r="K30" s="243" t="s">
        <v>53</v>
      </c>
      <c r="L30" s="243" t="s">
        <v>53</v>
      </c>
      <c r="M30" s="172" t="s">
        <v>53</v>
      </c>
      <c r="N30" s="173" t="s">
        <v>93</v>
      </c>
      <c r="O30" s="129" t="s">
        <v>108</v>
      </c>
      <c r="P30" s="130" t="s">
        <v>109</v>
      </c>
      <c r="Q30" s="172" t="s">
        <v>56</v>
      </c>
      <c r="R30" s="262">
        <v>8</v>
      </c>
      <c r="S30" s="172" t="s">
        <v>57</v>
      </c>
      <c r="T30" s="263">
        <v>44572</v>
      </c>
      <c r="U30" s="263">
        <v>44926</v>
      </c>
      <c r="V30" s="130" t="s">
        <v>58</v>
      </c>
      <c r="W30" s="355"/>
      <c r="X30" s="362"/>
      <c r="Y30" s="345"/>
      <c r="Z30" s="348"/>
      <c r="AA30" s="4"/>
      <c r="AB30" s="4"/>
      <c r="AC30" s="4"/>
      <c r="AD30" s="150"/>
      <c r="AE30" s="150"/>
      <c r="AF30" s="150"/>
      <c r="AG30" s="150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</row>
    <row r="31" spans="1:69" s="161" customFormat="1" ht="38.25">
      <c r="A31" s="423"/>
      <c r="B31" s="360"/>
      <c r="C31" s="360"/>
      <c r="D31" s="412"/>
      <c r="E31" s="405" t="s">
        <v>110</v>
      </c>
      <c r="F31" s="393">
        <v>3883188529</v>
      </c>
      <c r="G31" s="171" t="s">
        <v>53</v>
      </c>
      <c r="H31" s="172" t="s">
        <v>53</v>
      </c>
      <c r="I31" s="243" t="s">
        <v>53</v>
      </c>
      <c r="J31" s="243" t="s">
        <v>53</v>
      </c>
      <c r="K31" s="243" t="s">
        <v>53</v>
      </c>
      <c r="L31" s="243" t="s">
        <v>53</v>
      </c>
      <c r="M31" s="172" t="s">
        <v>53</v>
      </c>
      <c r="N31" s="173" t="s">
        <v>53</v>
      </c>
      <c r="O31" s="129" t="s">
        <v>111</v>
      </c>
      <c r="P31" s="130" t="s">
        <v>112</v>
      </c>
      <c r="Q31" s="172" t="s">
        <v>56</v>
      </c>
      <c r="R31" s="172">
        <v>9</v>
      </c>
      <c r="S31" s="172" t="s">
        <v>113</v>
      </c>
      <c r="T31" s="263">
        <v>44572</v>
      </c>
      <c r="U31" s="263">
        <v>44926</v>
      </c>
      <c r="V31" s="130" t="s">
        <v>58</v>
      </c>
      <c r="W31" s="355">
        <v>3172503446</v>
      </c>
      <c r="X31" s="362" t="s">
        <v>53</v>
      </c>
      <c r="Y31" s="343" t="s">
        <v>67</v>
      </c>
      <c r="Z31" s="346" t="s">
        <v>60</v>
      </c>
      <c r="AA31" s="4"/>
      <c r="AB31" s="4"/>
      <c r="AC31" s="4"/>
      <c r="AD31" s="150"/>
      <c r="AE31" s="150"/>
      <c r="AF31" s="150"/>
      <c r="AG31" s="150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</row>
    <row r="32" spans="1:69" s="161" customFormat="1" ht="25.5">
      <c r="A32" s="423"/>
      <c r="B32" s="360"/>
      <c r="C32" s="360"/>
      <c r="D32" s="412"/>
      <c r="E32" s="405"/>
      <c r="F32" s="393"/>
      <c r="G32" s="171" t="s">
        <v>53</v>
      </c>
      <c r="H32" s="172" t="s">
        <v>53</v>
      </c>
      <c r="I32" s="243" t="s">
        <v>53</v>
      </c>
      <c r="J32" s="243" t="s">
        <v>53</v>
      </c>
      <c r="K32" s="243" t="s">
        <v>53</v>
      </c>
      <c r="L32" s="243" t="s">
        <v>53</v>
      </c>
      <c r="M32" s="172" t="s">
        <v>53</v>
      </c>
      <c r="N32" s="173" t="s">
        <v>53</v>
      </c>
      <c r="O32" s="129" t="s">
        <v>114</v>
      </c>
      <c r="P32" s="130" t="s">
        <v>115</v>
      </c>
      <c r="Q32" s="172" t="s">
        <v>56</v>
      </c>
      <c r="R32" s="172">
        <v>6</v>
      </c>
      <c r="S32" s="172" t="s">
        <v>57</v>
      </c>
      <c r="T32" s="263">
        <v>44572</v>
      </c>
      <c r="U32" s="263">
        <v>44926</v>
      </c>
      <c r="V32" s="130" t="s">
        <v>58</v>
      </c>
      <c r="W32" s="355"/>
      <c r="X32" s="362"/>
      <c r="Y32" s="344"/>
      <c r="Z32" s="347"/>
      <c r="AA32" s="4"/>
      <c r="AB32" s="4"/>
      <c r="AC32" s="4"/>
      <c r="AD32" s="150"/>
      <c r="AE32" s="150"/>
      <c r="AF32" s="150"/>
      <c r="AG32" s="150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</row>
    <row r="33" spans="1:69" s="161" customFormat="1" ht="25.5">
      <c r="A33" s="423"/>
      <c r="B33" s="360"/>
      <c r="C33" s="360"/>
      <c r="D33" s="412"/>
      <c r="E33" s="405"/>
      <c r="F33" s="393"/>
      <c r="G33" s="171" t="s">
        <v>53</v>
      </c>
      <c r="H33" s="172" t="s">
        <v>53</v>
      </c>
      <c r="I33" s="243" t="s">
        <v>53</v>
      </c>
      <c r="J33" s="243" t="s">
        <v>53</v>
      </c>
      <c r="K33" s="243" t="s">
        <v>53</v>
      </c>
      <c r="L33" s="243" t="s">
        <v>53</v>
      </c>
      <c r="M33" s="172" t="s">
        <v>53</v>
      </c>
      <c r="N33" s="173" t="s">
        <v>53</v>
      </c>
      <c r="O33" s="129" t="s">
        <v>116</v>
      </c>
      <c r="P33" s="130" t="s">
        <v>117</v>
      </c>
      <c r="Q33" s="172" t="s">
        <v>56</v>
      </c>
      <c r="R33" s="172">
        <v>6</v>
      </c>
      <c r="S33" s="172" t="s">
        <v>57</v>
      </c>
      <c r="T33" s="263">
        <v>44572</v>
      </c>
      <c r="U33" s="263">
        <v>44926</v>
      </c>
      <c r="V33" s="130" t="s">
        <v>58</v>
      </c>
      <c r="W33" s="355"/>
      <c r="X33" s="362"/>
      <c r="Y33" s="344"/>
      <c r="Z33" s="347"/>
      <c r="AA33" s="4"/>
      <c r="AB33" s="4"/>
      <c r="AC33" s="4"/>
      <c r="AD33" s="150"/>
      <c r="AE33" s="150"/>
      <c r="AF33" s="150"/>
      <c r="AG33" s="150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</row>
    <row r="34" spans="1:69" s="161" customFormat="1" ht="25.5">
      <c r="A34" s="423"/>
      <c r="B34" s="360"/>
      <c r="C34" s="360"/>
      <c r="D34" s="412"/>
      <c r="E34" s="405"/>
      <c r="F34" s="393"/>
      <c r="G34" s="171" t="s">
        <v>53</v>
      </c>
      <c r="H34" s="172" t="s">
        <v>53</v>
      </c>
      <c r="I34" s="243" t="s">
        <v>53</v>
      </c>
      <c r="J34" s="243" t="s">
        <v>53</v>
      </c>
      <c r="K34" s="243" t="s">
        <v>53</v>
      </c>
      <c r="L34" s="243" t="s">
        <v>53</v>
      </c>
      <c r="M34" s="172" t="s">
        <v>53</v>
      </c>
      <c r="N34" s="173" t="s">
        <v>53</v>
      </c>
      <c r="O34" s="129" t="s">
        <v>118</v>
      </c>
      <c r="P34" s="130" t="s">
        <v>119</v>
      </c>
      <c r="Q34" s="172" t="s">
        <v>56</v>
      </c>
      <c r="R34" s="172">
        <v>6</v>
      </c>
      <c r="S34" s="172" t="s">
        <v>57</v>
      </c>
      <c r="T34" s="263">
        <v>44572</v>
      </c>
      <c r="U34" s="263">
        <v>44926</v>
      </c>
      <c r="V34" s="130" t="s">
        <v>58</v>
      </c>
      <c r="W34" s="355"/>
      <c r="X34" s="362"/>
      <c r="Y34" s="344"/>
      <c r="Z34" s="347"/>
      <c r="AA34" s="4"/>
      <c r="AB34" s="4"/>
      <c r="AC34" s="4"/>
      <c r="AD34" s="150"/>
      <c r="AE34" s="150"/>
      <c r="AF34" s="150"/>
      <c r="AG34" s="150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</row>
    <row r="35" spans="1:69" s="161" customFormat="1" ht="38.25">
      <c r="A35" s="423"/>
      <c r="B35" s="360"/>
      <c r="C35" s="360"/>
      <c r="D35" s="412"/>
      <c r="E35" s="405"/>
      <c r="F35" s="393"/>
      <c r="G35" s="171" t="s">
        <v>53</v>
      </c>
      <c r="H35" s="172" t="s">
        <v>53</v>
      </c>
      <c r="I35" s="243" t="s">
        <v>53</v>
      </c>
      <c r="J35" s="243" t="s">
        <v>53</v>
      </c>
      <c r="K35" s="243" t="s">
        <v>53</v>
      </c>
      <c r="L35" s="243" t="s">
        <v>53</v>
      </c>
      <c r="M35" s="172" t="s">
        <v>53</v>
      </c>
      <c r="N35" s="173" t="s">
        <v>53</v>
      </c>
      <c r="O35" s="129" t="s">
        <v>120</v>
      </c>
      <c r="P35" s="130" t="s">
        <v>121</v>
      </c>
      <c r="Q35" s="172" t="s">
        <v>56</v>
      </c>
      <c r="R35" s="172">
        <v>4</v>
      </c>
      <c r="S35" s="172" t="s">
        <v>57</v>
      </c>
      <c r="T35" s="263">
        <v>44572</v>
      </c>
      <c r="U35" s="263">
        <v>44926</v>
      </c>
      <c r="V35" s="130" t="s">
        <v>58</v>
      </c>
      <c r="W35" s="355"/>
      <c r="X35" s="362"/>
      <c r="Y35" s="345"/>
      <c r="Z35" s="348"/>
      <c r="AA35" s="4"/>
      <c r="AB35" s="4"/>
      <c r="AC35" s="4"/>
      <c r="AD35" s="150"/>
      <c r="AE35" s="150"/>
      <c r="AF35" s="150"/>
      <c r="AG35" s="150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</row>
    <row r="36" spans="1:69" s="161" customFormat="1" ht="38.25">
      <c r="A36" s="423"/>
      <c r="B36" s="360"/>
      <c r="C36" s="360"/>
      <c r="D36" s="412"/>
      <c r="E36" s="405"/>
      <c r="F36" s="393"/>
      <c r="G36" s="171" t="s">
        <v>53</v>
      </c>
      <c r="H36" s="172" t="s">
        <v>53</v>
      </c>
      <c r="I36" s="243" t="s">
        <v>53</v>
      </c>
      <c r="J36" s="243" t="s">
        <v>53</v>
      </c>
      <c r="K36" s="243" t="s">
        <v>53</v>
      </c>
      <c r="L36" s="243" t="s">
        <v>53</v>
      </c>
      <c r="M36" s="172" t="s">
        <v>53</v>
      </c>
      <c r="N36" s="173" t="s">
        <v>53</v>
      </c>
      <c r="O36" s="129" t="s">
        <v>120</v>
      </c>
      <c r="P36" s="130" t="s">
        <v>122</v>
      </c>
      <c r="Q36" s="172" t="s">
        <v>56</v>
      </c>
      <c r="R36" s="172">
        <v>4</v>
      </c>
      <c r="S36" s="172" t="s">
        <v>57</v>
      </c>
      <c r="T36" s="263">
        <v>44572</v>
      </c>
      <c r="U36" s="263">
        <v>44926</v>
      </c>
      <c r="V36" s="130" t="s">
        <v>58</v>
      </c>
      <c r="W36" s="355"/>
      <c r="X36" s="362"/>
      <c r="Y36" s="296" t="s">
        <v>67</v>
      </c>
      <c r="Z36" s="173" t="s">
        <v>73</v>
      </c>
      <c r="AA36" s="4"/>
      <c r="AB36" s="4"/>
      <c r="AC36" s="4"/>
      <c r="AD36" s="150"/>
      <c r="AE36" s="150"/>
      <c r="AF36" s="150"/>
      <c r="AG36" s="150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</row>
    <row r="37" spans="1:69" s="161" customFormat="1" ht="38.25">
      <c r="A37" s="423"/>
      <c r="B37" s="360"/>
      <c r="C37" s="360"/>
      <c r="D37" s="412"/>
      <c r="E37" s="405"/>
      <c r="F37" s="393"/>
      <c r="G37" s="171" t="s">
        <v>53</v>
      </c>
      <c r="H37" s="172" t="s">
        <v>53</v>
      </c>
      <c r="I37" s="243" t="s">
        <v>53</v>
      </c>
      <c r="J37" s="243" t="s">
        <v>53</v>
      </c>
      <c r="K37" s="243" t="s">
        <v>53</v>
      </c>
      <c r="L37" s="243" t="s">
        <v>53</v>
      </c>
      <c r="M37" s="172" t="s">
        <v>53</v>
      </c>
      <c r="N37" s="173" t="s">
        <v>53</v>
      </c>
      <c r="O37" s="129" t="s">
        <v>120</v>
      </c>
      <c r="P37" s="130" t="s">
        <v>122</v>
      </c>
      <c r="Q37" s="172" t="s">
        <v>53</v>
      </c>
      <c r="R37" s="172" t="s">
        <v>53</v>
      </c>
      <c r="S37" s="172" t="s">
        <v>53</v>
      </c>
      <c r="T37" s="263">
        <v>44572</v>
      </c>
      <c r="U37" s="263">
        <v>44926</v>
      </c>
      <c r="V37" s="130" t="s">
        <v>63</v>
      </c>
      <c r="W37" s="120">
        <v>253469455</v>
      </c>
      <c r="X37" s="294" t="s">
        <v>53</v>
      </c>
      <c r="Y37" s="296" t="s">
        <v>67</v>
      </c>
      <c r="Z37" s="173" t="s">
        <v>73</v>
      </c>
      <c r="AA37" s="4"/>
      <c r="AB37" s="4"/>
      <c r="AC37" s="4"/>
      <c r="AD37" s="150"/>
      <c r="AE37" s="150"/>
      <c r="AF37" s="150"/>
      <c r="AG37" s="150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</row>
    <row r="38" spans="1:69" s="161" customFormat="1" ht="25.5">
      <c r="A38" s="423"/>
      <c r="B38" s="360"/>
      <c r="C38" s="360"/>
      <c r="D38" s="412"/>
      <c r="E38" s="419"/>
      <c r="F38" s="393"/>
      <c r="G38" s="171" t="s">
        <v>53</v>
      </c>
      <c r="H38" s="172" t="s">
        <v>53</v>
      </c>
      <c r="I38" s="243" t="s">
        <v>53</v>
      </c>
      <c r="J38" s="243" t="s">
        <v>53</v>
      </c>
      <c r="K38" s="243" t="s">
        <v>53</v>
      </c>
      <c r="L38" s="243" t="s">
        <v>53</v>
      </c>
      <c r="M38" s="172" t="s">
        <v>53</v>
      </c>
      <c r="N38" s="173" t="s">
        <v>53</v>
      </c>
      <c r="O38" s="271" t="s">
        <v>123</v>
      </c>
      <c r="P38" s="240" t="s">
        <v>71</v>
      </c>
      <c r="Q38" s="172" t="s">
        <v>56</v>
      </c>
      <c r="R38" s="162" t="s">
        <v>72</v>
      </c>
      <c r="S38" s="172" t="s">
        <v>57</v>
      </c>
      <c r="T38" s="263">
        <v>44572</v>
      </c>
      <c r="U38" s="263">
        <v>44926</v>
      </c>
      <c r="V38" s="130" t="s">
        <v>58</v>
      </c>
      <c r="W38" s="120">
        <v>457215628</v>
      </c>
      <c r="X38" s="292" t="s">
        <v>53</v>
      </c>
      <c r="Y38" s="172" t="s">
        <v>59</v>
      </c>
      <c r="Z38" s="298" t="s">
        <v>124</v>
      </c>
      <c r="AA38" s="4"/>
      <c r="AB38" s="4"/>
      <c r="AC38" s="4"/>
      <c r="AD38" s="150"/>
      <c r="AE38" s="150"/>
      <c r="AF38" s="150"/>
      <c r="AG38" s="150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</row>
    <row r="39" spans="1:69" s="161" customFormat="1" ht="24.75" customHeight="1">
      <c r="A39" s="423"/>
      <c r="B39" s="360" t="s">
        <v>125</v>
      </c>
      <c r="C39" s="360" t="s">
        <v>126</v>
      </c>
      <c r="D39" s="360">
        <f>+R40</f>
        <v>4</v>
      </c>
      <c r="E39" s="236" t="s">
        <v>127</v>
      </c>
      <c r="F39" s="249">
        <v>217821016</v>
      </c>
      <c r="G39" s="171" t="s">
        <v>53</v>
      </c>
      <c r="H39" s="172" t="s">
        <v>53</v>
      </c>
      <c r="I39" s="243" t="s">
        <v>53</v>
      </c>
      <c r="J39" s="243" t="s">
        <v>53</v>
      </c>
      <c r="K39" s="243" t="s">
        <v>53</v>
      </c>
      <c r="L39" s="243" t="s">
        <v>53</v>
      </c>
      <c r="M39" s="172" t="s">
        <v>53</v>
      </c>
      <c r="N39" s="173" t="s">
        <v>53</v>
      </c>
      <c r="O39" s="129" t="s">
        <v>127</v>
      </c>
      <c r="P39" s="130" t="s">
        <v>128</v>
      </c>
      <c r="Q39" s="172" t="s">
        <v>56</v>
      </c>
      <c r="R39" s="172">
        <v>4</v>
      </c>
      <c r="S39" s="172" t="s">
        <v>57</v>
      </c>
      <c r="T39" s="263">
        <v>44572</v>
      </c>
      <c r="U39" s="263">
        <v>44926</v>
      </c>
      <c r="V39" s="130" t="s">
        <v>58</v>
      </c>
      <c r="W39" s="120">
        <v>217821016</v>
      </c>
      <c r="X39" s="294" t="s">
        <v>53</v>
      </c>
      <c r="Y39" s="295" t="s">
        <v>67</v>
      </c>
      <c r="Z39" s="173" t="s">
        <v>73</v>
      </c>
      <c r="AA39" s="4"/>
      <c r="AB39" s="4"/>
      <c r="AC39" s="4"/>
      <c r="AD39" s="150"/>
      <c r="AE39" s="150"/>
      <c r="AF39" s="150"/>
      <c r="AG39" s="150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</row>
    <row r="40" spans="1:69" s="161" customFormat="1" ht="22.5" customHeight="1">
      <c r="A40" s="423"/>
      <c r="B40" s="360"/>
      <c r="C40" s="360"/>
      <c r="D40" s="360"/>
      <c r="E40" s="236" t="s">
        <v>129</v>
      </c>
      <c r="F40" s="249">
        <v>93351864</v>
      </c>
      <c r="G40" s="171" t="s">
        <v>53</v>
      </c>
      <c r="H40" s="172" t="s">
        <v>53</v>
      </c>
      <c r="I40" s="243" t="s">
        <v>53</v>
      </c>
      <c r="J40" s="243" t="s">
        <v>53</v>
      </c>
      <c r="K40" s="243" t="s">
        <v>53</v>
      </c>
      <c r="L40" s="243" t="s">
        <v>53</v>
      </c>
      <c r="M40" s="172" t="s">
        <v>53</v>
      </c>
      <c r="N40" s="173" t="s">
        <v>53</v>
      </c>
      <c r="O40" s="129" t="s">
        <v>129</v>
      </c>
      <c r="P40" s="130" t="s">
        <v>130</v>
      </c>
      <c r="Q40" s="172" t="s">
        <v>56</v>
      </c>
      <c r="R40" s="172">
        <v>4</v>
      </c>
      <c r="S40" s="172" t="s">
        <v>57</v>
      </c>
      <c r="T40" s="263">
        <v>44572</v>
      </c>
      <c r="U40" s="263">
        <v>44926</v>
      </c>
      <c r="V40" s="130" t="s">
        <v>58</v>
      </c>
      <c r="W40" s="120">
        <v>93351864</v>
      </c>
      <c r="X40" s="294" t="s">
        <v>53</v>
      </c>
      <c r="Y40" s="295" t="s">
        <v>67</v>
      </c>
      <c r="Z40" s="173" t="s">
        <v>73</v>
      </c>
      <c r="AA40" s="4"/>
      <c r="AB40" s="4"/>
      <c r="AC40" s="4"/>
      <c r="AD40" s="150"/>
      <c r="AE40" s="150"/>
      <c r="AF40" s="150"/>
      <c r="AG40" s="150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</row>
    <row r="41" spans="1:69" s="161" customFormat="1" ht="38.25" customHeight="1">
      <c r="A41" s="423"/>
      <c r="B41" s="360" t="s">
        <v>131</v>
      </c>
      <c r="C41" s="360" t="s">
        <v>132</v>
      </c>
      <c r="D41" s="360">
        <f>+R42</f>
        <v>7</v>
      </c>
      <c r="E41" s="113" t="s">
        <v>133</v>
      </c>
      <c r="F41" s="249">
        <v>100478560</v>
      </c>
      <c r="G41" s="171" t="s">
        <v>53</v>
      </c>
      <c r="H41" s="172" t="s">
        <v>53</v>
      </c>
      <c r="I41" s="243" t="s">
        <v>53</v>
      </c>
      <c r="J41" s="243" t="s">
        <v>53</v>
      </c>
      <c r="K41" s="243" t="s">
        <v>53</v>
      </c>
      <c r="L41" s="243" t="s">
        <v>53</v>
      </c>
      <c r="M41" s="172" t="s">
        <v>53</v>
      </c>
      <c r="N41" s="173" t="s">
        <v>53</v>
      </c>
      <c r="O41" s="129" t="s">
        <v>134</v>
      </c>
      <c r="P41" s="130" t="s">
        <v>135</v>
      </c>
      <c r="Q41" s="172" t="s">
        <v>56</v>
      </c>
      <c r="R41" s="172">
        <v>4</v>
      </c>
      <c r="S41" s="172" t="s">
        <v>57</v>
      </c>
      <c r="T41" s="263">
        <v>44572</v>
      </c>
      <c r="U41" s="263">
        <v>44926</v>
      </c>
      <c r="V41" s="130" t="s">
        <v>58</v>
      </c>
      <c r="W41" s="120">
        <v>100478560</v>
      </c>
      <c r="X41" s="294" t="s">
        <v>53</v>
      </c>
      <c r="Y41" s="296" t="s">
        <v>67</v>
      </c>
      <c r="Z41" s="173" t="s">
        <v>60</v>
      </c>
      <c r="AA41" s="4"/>
      <c r="AB41" s="4"/>
      <c r="AC41" s="4"/>
      <c r="AD41" s="150"/>
      <c r="AE41" s="150"/>
      <c r="AF41" s="150"/>
      <c r="AG41" s="150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</row>
    <row r="42" spans="1:69" s="161" customFormat="1" ht="38.25" customHeight="1">
      <c r="A42" s="423"/>
      <c r="B42" s="360"/>
      <c r="C42" s="360"/>
      <c r="D42" s="360"/>
      <c r="E42" s="405" t="s">
        <v>136</v>
      </c>
      <c r="F42" s="393">
        <v>1039293356</v>
      </c>
      <c r="G42" s="171" t="s">
        <v>53</v>
      </c>
      <c r="H42" s="172" t="s">
        <v>53</v>
      </c>
      <c r="I42" s="243" t="s">
        <v>53</v>
      </c>
      <c r="J42" s="243" t="s">
        <v>53</v>
      </c>
      <c r="K42" s="243" t="s">
        <v>53</v>
      </c>
      <c r="L42" s="243" t="s">
        <v>53</v>
      </c>
      <c r="M42" s="172" t="s">
        <v>53</v>
      </c>
      <c r="N42" s="173" t="s">
        <v>53</v>
      </c>
      <c r="O42" s="129" t="s">
        <v>137</v>
      </c>
      <c r="P42" s="130" t="s">
        <v>138</v>
      </c>
      <c r="Q42" s="172" t="s">
        <v>56</v>
      </c>
      <c r="R42" s="172">
        <v>7</v>
      </c>
      <c r="S42" s="172" t="s">
        <v>57</v>
      </c>
      <c r="T42" s="263">
        <v>44572</v>
      </c>
      <c r="U42" s="263">
        <v>44926</v>
      </c>
      <c r="V42" s="130" t="s">
        <v>58</v>
      </c>
      <c r="W42" s="355">
        <v>1039293356</v>
      </c>
      <c r="X42" s="362" t="s">
        <v>53</v>
      </c>
      <c r="Y42" s="343" t="s">
        <v>67</v>
      </c>
      <c r="Z42" s="346" t="s">
        <v>60</v>
      </c>
      <c r="AA42" s="4"/>
      <c r="AB42" s="4"/>
      <c r="AC42" s="4"/>
      <c r="AD42" s="150"/>
      <c r="AE42" s="150"/>
      <c r="AF42" s="150"/>
      <c r="AG42" s="150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</row>
    <row r="43" spans="1:69" s="161" customFormat="1" ht="38.25" customHeight="1">
      <c r="A43" s="423"/>
      <c r="B43" s="360"/>
      <c r="C43" s="360"/>
      <c r="D43" s="360"/>
      <c r="E43" s="405"/>
      <c r="F43" s="393"/>
      <c r="G43" s="171" t="s">
        <v>53</v>
      </c>
      <c r="H43" s="172" t="s">
        <v>53</v>
      </c>
      <c r="I43" s="243" t="s">
        <v>53</v>
      </c>
      <c r="J43" s="243" t="s">
        <v>53</v>
      </c>
      <c r="K43" s="243" t="s">
        <v>53</v>
      </c>
      <c r="L43" s="243" t="s">
        <v>53</v>
      </c>
      <c r="M43" s="172" t="s">
        <v>53</v>
      </c>
      <c r="N43" s="173" t="s">
        <v>53</v>
      </c>
      <c r="O43" s="129" t="s">
        <v>139</v>
      </c>
      <c r="P43" s="130" t="s">
        <v>140</v>
      </c>
      <c r="Q43" s="172" t="s">
        <v>56</v>
      </c>
      <c r="R43" s="172">
        <v>30</v>
      </c>
      <c r="S43" s="172" t="s">
        <v>113</v>
      </c>
      <c r="T43" s="263">
        <v>44572</v>
      </c>
      <c r="U43" s="263">
        <v>44926</v>
      </c>
      <c r="V43" s="130" t="s">
        <v>58</v>
      </c>
      <c r="W43" s="355"/>
      <c r="X43" s="362"/>
      <c r="Y43" s="344"/>
      <c r="Z43" s="347"/>
      <c r="AA43" s="4"/>
      <c r="AB43" s="4"/>
      <c r="AC43" s="4"/>
      <c r="AD43" s="150"/>
      <c r="AE43" s="150"/>
      <c r="AF43" s="150"/>
      <c r="AG43" s="150"/>
      <c r="AH43" s="175"/>
      <c r="AI43" s="175"/>
      <c r="AJ43" s="175"/>
      <c r="AK43" s="175"/>
      <c r="AL43" s="175"/>
      <c r="AM43" s="175"/>
      <c r="AN43" s="175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</row>
    <row r="44" spans="1:69" s="161" customFormat="1" ht="38.25" customHeight="1">
      <c r="A44" s="423"/>
      <c r="B44" s="360"/>
      <c r="C44" s="360"/>
      <c r="D44" s="360"/>
      <c r="E44" s="405"/>
      <c r="F44" s="393"/>
      <c r="G44" s="171" t="s">
        <v>53</v>
      </c>
      <c r="H44" s="172" t="s">
        <v>53</v>
      </c>
      <c r="I44" s="243" t="s">
        <v>53</v>
      </c>
      <c r="J44" s="243" t="s">
        <v>53</v>
      </c>
      <c r="K44" s="243" t="s">
        <v>53</v>
      </c>
      <c r="L44" s="243" t="s">
        <v>53</v>
      </c>
      <c r="M44" s="172" t="s">
        <v>53</v>
      </c>
      <c r="N44" s="173" t="s">
        <v>53</v>
      </c>
      <c r="O44" s="129" t="s">
        <v>141</v>
      </c>
      <c r="P44" s="130" t="s">
        <v>142</v>
      </c>
      <c r="Q44" s="172" t="s">
        <v>56</v>
      </c>
      <c r="R44" s="172">
        <v>18</v>
      </c>
      <c r="S44" s="172" t="s">
        <v>113</v>
      </c>
      <c r="T44" s="263">
        <v>44572</v>
      </c>
      <c r="U44" s="263">
        <v>44926</v>
      </c>
      <c r="V44" s="130" t="s">
        <v>58</v>
      </c>
      <c r="W44" s="355"/>
      <c r="X44" s="362"/>
      <c r="Y44" s="344"/>
      <c r="Z44" s="347"/>
      <c r="AA44" s="4"/>
      <c r="AB44" s="4"/>
      <c r="AC44" s="4"/>
      <c r="AD44" s="150"/>
      <c r="AE44" s="150"/>
      <c r="AF44" s="150"/>
      <c r="AG44" s="150"/>
      <c r="AH44" s="175"/>
      <c r="AI44" s="175"/>
      <c r="AJ44" s="175"/>
      <c r="AK44" s="175"/>
      <c r="AL44" s="175"/>
      <c r="AM44" s="175"/>
      <c r="AN44" s="175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</row>
    <row r="45" spans="1:69" s="161" customFormat="1" ht="38.25" customHeight="1">
      <c r="A45" s="423"/>
      <c r="B45" s="360"/>
      <c r="C45" s="360"/>
      <c r="D45" s="360"/>
      <c r="E45" s="405"/>
      <c r="F45" s="393"/>
      <c r="G45" s="171" t="s">
        <v>53</v>
      </c>
      <c r="H45" s="172" t="s">
        <v>53</v>
      </c>
      <c r="I45" s="243" t="s">
        <v>53</v>
      </c>
      <c r="J45" s="243" t="s">
        <v>53</v>
      </c>
      <c r="K45" s="243" t="s">
        <v>53</v>
      </c>
      <c r="L45" s="243" t="s">
        <v>53</v>
      </c>
      <c r="M45" s="172" t="s">
        <v>53</v>
      </c>
      <c r="N45" s="173" t="s">
        <v>53</v>
      </c>
      <c r="O45" s="129" t="s">
        <v>143</v>
      </c>
      <c r="P45" s="130" t="s">
        <v>144</v>
      </c>
      <c r="Q45" s="172" t="s">
        <v>145</v>
      </c>
      <c r="R45" s="163">
        <v>0.65</v>
      </c>
      <c r="S45" s="172" t="s">
        <v>113</v>
      </c>
      <c r="T45" s="263">
        <v>44572</v>
      </c>
      <c r="U45" s="263">
        <v>44926</v>
      </c>
      <c r="V45" s="130" t="s">
        <v>58</v>
      </c>
      <c r="W45" s="355"/>
      <c r="X45" s="362"/>
      <c r="Y45" s="345"/>
      <c r="Z45" s="348"/>
      <c r="AA45" s="4"/>
      <c r="AB45" s="4"/>
      <c r="AC45" s="4"/>
      <c r="AD45" s="150"/>
      <c r="AE45" s="150"/>
      <c r="AF45" s="150"/>
      <c r="AG45" s="150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</row>
    <row r="46" spans="1:69" s="161" customFormat="1" ht="38.25" customHeight="1">
      <c r="A46" s="423"/>
      <c r="B46" s="360"/>
      <c r="C46" s="360"/>
      <c r="D46" s="360"/>
      <c r="E46" s="113" t="s">
        <v>146</v>
      </c>
      <c r="F46" s="249">
        <v>104900694</v>
      </c>
      <c r="G46" s="171" t="s">
        <v>53</v>
      </c>
      <c r="H46" s="33" t="s">
        <v>53</v>
      </c>
      <c r="I46" s="243" t="s">
        <v>53</v>
      </c>
      <c r="J46" s="243" t="s">
        <v>53</v>
      </c>
      <c r="K46" s="243" t="s">
        <v>53</v>
      </c>
      <c r="L46" s="243" t="s">
        <v>53</v>
      </c>
      <c r="M46" s="33" t="s">
        <v>53</v>
      </c>
      <c r="N46" s="82" t="s">
        <v>53</v>
      </c>
      <c r="O46" s="129" t="s">
        <v>147</v>
      </c>
      <c r="P46" s="130" t="s">
        <v>148</v>
      </c>
      <c r="Q46" s="172" t="s">
        <v>56</v>
      </c>
      <c r="R46" s="172">
        <v>3</v>
      </c>
      <c r="S46" s="172" t="s">
        <v>57</v>
      </c>
      <c r="T46" s="263">
        <v>44572</v>
      </c>
      <c r="U46" s="263">
        <v>44926</v>
      </c>
      <c r="V46" s="130" t="s">
        <v>58</v>
      </c>
      <c r="W46" s="120">
        <v>104900694</v>
      </c>
      <c r="X46" s="294" t="s">
        <v>53</v>
      </c>
      <c r="Y46" s="296" t="s">
        <v>67</v>
      </c>
      <c r="Z46" s="297" t="s">
        <v>60</v>
      </c>
      <c r="AA46" s="4"/>
      <c r="AB46" s="4"/>
      <c r="AC46" s="4"/>
      <c r="AD46" s="150"/>
      <c r="AE46" s="150"/>
      <c r="AF46" s="150"/>
      <c r="AG46" s="150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</row>
    <row r="47" spans="1:69" ht="39.75" customHeight="1">
      <c r="A47" s="423"/>
      <c r="B47" s="357" t="s">
        <v>149</v>
      </c>
      <c r="C47" s="357" t="s">
        <v>150</v>
      </c>
      <c r="D47" s="420">
        <v>2</v>
      </c>
      <c r="E47" s="229" t="s">
        <v>151</v>
      </c>
      <c r="F47" s="250">
        <v>20000000</v>
      </c>
      <c r="G47" s="255" t="s">
        <v>152</v>
      </c>
      <c r="H47" s="33" t="s">
        <v>152</v>
      </c>
      <c r="I47" s="179" t="s">
        <v>152</v>
      </c>
      <c r="J47" s="179" t="s">
        <v>152</v>
      </c>
      <c r="K47" s="179" t="s">
        <v>152</v>
      </c>
      <c r="L47" s="177" t="s">
        <v>152</v>
      </c>
      <c r="M47" s="177" t="s">
        <v>152</v>
      </c>
      <c r="N47" s="110" t="s">
        <v>152</v>
      </c>
      <c r="O47" s="421" t="s">
        <v>153</v>
      </c>
      <c r="P47" s="357" t="s">
        <v>154</v>
      </c>
      <c r="Q47" s="357" t="s">
        <v>56</v>
      </c>
      <c r="R47" s="357">
        <v>1</v>
      </c>
      <c r="S47" s="357" t="s">
        <v>155</v>
      </c>
      <c r="T47" s="356">
        <v>44593</v>
      </c>
      <c r="U47" s="356">
        <v>44926</v>
      </c>
      <c r="V47" s="357" t="s">
        <v>58</v>
      </c>
      <c r="W47" s="358">
        <v>40000000</v>
      </c>
      <c r="X47" s="359" t="s">
        <v>53</v>
      </c>
      <c r="Y47" s="360" t="s">
        <v>67</v>
      </c>
      <c r="Z47" s="361" t="s">
        <v>156</v>
      </c>
      <c r="AA47" s="4"/>
      <c r="AB47" s="4"/>
      <c r="AC47" s="4"/>
      <c r="AD47" s="150"/>
      <c r="AE47" s="150"/>
      <c r="AF47" s="150"/>
      <c r="AG47" s="150"/>
    </row>
    <row r="48" spans="1:69" ht="25.5">
      <c r="A48" s="423"/>
      <c r="B48" s="357"/>
      <c r="C48" s="357"/>
      <c r="D48" s="420"/>
      <c r="E48" s="168" t="s">
        <v>157</v>
      </c>
      <c r="F48" s="250">
        <v>20000000</v>
      </c>
      <c r="G48" s="255" t="s">
        <v>152</v>
      </c>
      <c r="H48" s="33" t="s">
        <v>152</v>
      </c>
      <c r="I48" s="179" t="s">
        <v>152</v>
      </c>
      <c r="J48" s="179" t="s">
        <v>152</v>
      </c>
      <c r="K48" s="179" t="s">
        <v>152</v>
      </c>
      <c r="L48" s="177" t="s">
        <v>152</v>
      </c>
      <c r="M48" s="177" t="s">
        <v>152</v>
      </c>
      <c r="N48" s="110" t="s">
        <v>152</v>
      </c>
      <c r="O48" s="421"/>
      <c r="P48" s="357"/>
      <c r="Q48" s="357"/>
      <c r="R48" s="357"/>
      <c r="S48" s="357"/>
      <c r="T48" s="356"/>
      <c r="U48" s="356"/>
      <c r="V48" s="357"/>
      <c r="W48" s="358"/>
      <c r="X48" s="359"/>
      <c r="Y48" s="360"/>
      <c r="Z48" s="361"/>
      <c r="AA48" s="4"/>
      <c r="AB48" s="4"/>
      <c r="AC48" s="4"/>
      <c r="AD48" s="150"/>
      <c r="AE48" s="150"/>
      <c r="AF48" s="150"/>
      <c r="AG48" s="150"/>
    </row>
    <row r="49" spans="1:33" ht="20.25" customHeight="1">
      <c r="A49" s="423"/>
      <c r="B49" s="357"/>
      <c r="C49" s="357"/>
      <c r="D49" s="420"/>
      <c r="E49" s="427" t="s">
        <v>158</v>
      </c>
      <c r="F49" s="428">
        <v>840000000</v>
      </c>
      <c r="G49" s="255" t="s">
        <v>152</v>
      </c>
      <c r="H49" s="33" t="s">
        <v>152</v>
      </c>
      <c r="I49" s="179" t="s">
        <v>152</v>
      </c>
      <c r="J49" s="179" t="s">
        <v>152</v>
      </c>
      <c r="K49" s="179" t="s">
        <v>152</v>
      </c>
      <c r="L49" s="177" t="s">
        <v>152</v>
      </c>
      <c r="M49" s="177" t="s">
        <v>152</v>
      </c>
      <c r="N49" s="110" t="s">
        <v>152</v>
      </c>
      <c r="O49" s="421" t="s">
        <v>159</v>
      </c>
      <c r="P49" s="357" t="s">
        <v>160</v>
      </c>
      <c r="Q49" s="357" t="s">
        <v>56</v>
      </c>
      <c r="R49" s="422">
        <v>1</v>
      </c>
      <c r="S49" s="357" t="s">
        <v>155</v>
      </c>
      <c r="T49" s="356">
        <v>44621</v>
      </c>
      <c r="U49" s="356">
        <v>44926</v>
      </c>
      <c r="V49" s="34" t="s">
        <v>58</v>
      </c>
      <c r="W49" s="266">
        <v>40000000</v>
      </c>
      <c r="X49" s="299" t="s">
        <v>53</v>
      </c>
      <c r="Y49" s="135" t="s">
        <v>67</v>
      </c>
      <c r="Z49" s="134" t="s">
        <v>156</v>
      </c>
      <c r="AA49" s="4"/>
      <c r="AB49" s="4"/>
      <c r="AC49" s="4"/>
      <c r="AD49" s="150"/>
      <c r="AE49" s="150"/>
      <c r="AF49" s="150"/>
      <c r="AG49" s="150"/>
    </row>
    <row r="50" spans="1:33" ht="25.5">
      <c r="A50" s="423"/>
      <c r="B50" s="357"/>
      <c r="C50" s="357"/>
      <c r="D50" s="420"/>
      <c r="E50" s="427"/>
      <c r="F50" s="428"/>
      <c r="G50" s="255" t="s">
        <v>152</v>
      </c>
      <c r="H50" s="33" t="s">
        <v>152</v>
      </c>
      <c r="I50" s="179" t="s">
        <v>152</v>
      </c>
      <c r="J50" s="179" t="s">
        <v>152</v>
      </c>
      <c r="K50" s="179" t="s">
        <v>152</v>
      </c>
      <c r="L50" s="177" t="s">
        <v>152</v>
      </c>
      <c r="M50" s="177" t="s">
        <v>152</v>
      </c>
      <c r="N50" s="110" t="s">
        <v>152</v>
      </c>
      <c r="O50" s="421"/>
      <c r="P50" s="357"/>
      <c r="Q50" s="357"/>
      <c r="R50" s="422"/>
      <c r="S50" s="357"/>
      <c r="T50" s="356"/>
      <c r="U50" s="356"/>
      <c r="V50" s="34" t="s">
        <v>98</v>
      </c>
      <c r="W50" s="266">
        <v>800000000</v>
      </c>
      <c r="X50" s="299" t="s">
        <v>53</v>
      </c>
      <c r="Y50" s="135" t="s">
        <v>67</v>
      </c>
      <c r="Z50" s="134" t="s">
        <v>161</v>
      </c>
      <c r="AA50" s="4"/>
      <c r="AB50" s="4"/>
      <c r="AC50" s="4"/>
      <c r="AD50" s="150"/>
      <c r="AE50" s="150"/>
      <c r="AF50" s="150"/>
      <c r="AG50" s="150"/>
    </row>
    <row r="51" spans="1:33" ht="25.5">
      <c r="A51" s="423" t="s">
        <v>162</v>
      </c>
      <c r="B51" s="360" t="s">
        <v>163</v>
      </c>
      <c r="C51" s="360" t="s">
        <v>164</v>
      </c>
      <c r="D51" s="412">
        <v>8700</v>
      </c>
      <c r="E51" s="424" t="s">
        <v>165</v>
      </c>
      <c r="F51" s="425">
        <v>5143234242</v>
      </c>
      <c r="G51" s="426" t="s">
        <v>52</v>
      </c>
      <c r="H51" s="408" t="s">
        <v>52</v>
      </c>
      <c r="I51" s="408" t="s">
        <v>92</v>
      </c>
      <c r="J51" s="408" t="s">
        <v>52</v>
      </c>
      <c r="K51" s="408" t="s">
        <v>53</v>
      </c>
      <c r="L51" s="432" t="s">
        <v>166</v>
      </c>
      <c r="M51" s="432" t="s">
        <v>167</v>
      </c>
      <c r="N51" s="429" t="s">
        <v>168</v>
      </c>
      <c r="O51" s="129" t="s">
        <v>169</v>
      </c>
      <c r="P51" s="130" t="s">
        <v>170</v>
      </c>
      <c r="Q51" s="130" t="s">
        <v>56</v>
      </c>
      <c r="R51" s="234">
        <v>6000</v>
      </c>
      <c r="S51" s="130" t="s">
        <v>113</v>
      </c>
      <c r="T51" s="125">
        <v>44572</v>
      </c>
      <c r="U51" s="125">
        <v>44926</v>
      </c>
      <c r="V51" s="130" t="s">
        <v>58</v>
      </c>
      <c r="W51" s="120">
        <v>334000000</v>
      </c>
      <c r="X51" s="294" t="s">
        <v>53</v>
      </c>
      <c r="Y51" s="135" t="s">
        <v>67</v>
      </c>
      <c r="Z51" s="361" t="s">
        <v>171</v>
      </c>
      <c r="AA51" s="4"/>
      <c r="AB51" s="4"/>
      <c r="AC51" s="4"/>
      <c r="AD51" s="150"/>
      <c r="AE51" s="150"/>
      <c r="AF51" s="150"/>
      <c r="AG51" s="150"/>
    </row>
    <row r="52" spans="1:33" ht="39.75" customHeight="1">
      <c r="A52" s="423"/>
      <c r="B52" s="360"/>
      <c r="C52" s="360"/>
      <c r="D52" s="412"/>
      <c r="E52" s="424"/>
      <c r="F52" s="425"/>
      <c r="G52" s="426"/>
      <c r="H52" s="408"/>
      <c r="I52" s="408"/>
      <c r="J52" s="408"/>
      <c r="K52" s="408"/>
      <c r="L52" s="432"/>
      <c r="M52" s="432"/>
      <c r="N52" s="429"/>
      <c r="O52" s="363" t="s">
        <v>172</v>
      </c>
      <c r="P52" s="360" t="s">
        <v>173</v>
      </c>
      <c r="Q52" s="360" t="s">
        <v>56</v>
      </c>
      <c r="R52" s="412">
        <v>4800</v>
      </c>
      <c r="S52" s="360" t="s">
        <v>113</v>
      </c>
      <c r="T52" s="364">
        <v>44572</v>
      </c>
      <c r="U52" s="364">
        <v>44926</v>
      </c>
      <c r="V52" s="130" t="s">
        <v>63</v>
      </c>
      <c r="W52" s="266">
        <v>71820000</v>
      </c>
      <c r="X52" s="218" t="s">
        <v>53</v>
      </c>
      <c r="Y52" s="135" t="s">
        <v>67</v>
      </c>
      <c r="Z52" s="361"/>
      <c r="AA52" s="4"/>
      <c r="AB52" s="4"/>
      <c r="AC52" s="4"/>
      <c r="AD52" s="150"/>
      <c r="AE52" s="150"/>
      <c r="AF52" s="150"/>
      <c r="AG52" s="150"/>
    </row>
    <row r="53" spans="1:33" ht="39.75" customHeight="1">
      <c r="A53" s="423"/>
      <c r="B53" s="360"/>
      <c r="C53" s="360"/>
      <c r="D53" s="412"/>
      <c r="E53" s="424"/>
      <c r="F53" s="425"/>
      <c r="G53" s="426"/>
      <c r="H53" s="408"/>
      <c r="I53" s="408"/>
      <c r="J53" s="408"/>
      <c r="K53" s="408"/>
      <c r="L53" s="432"/>
      <c r="M53" s="432"/>
      <c r="N53" s="429"/>
      <c r="O53" s="363"/>
      <c r="P53" s="360"/>
      <c r="Q53" s="360"/>
      <c r="R53" s="412"/>
      <c r="S53" s="360"/>
      <c r="T53" s="364"/>
      <c r="U53" s="364"/>
      <c r="V53" s="130" t="s">
        <v>98</v>
      </c>
      <c r="W53" s="266">
        <f>4337774648+399639594</f>
        <v>4737414242</v>
      </c>
      <c r="X53" s="218" t="s">
        <v>53</v>
      </c>
      <c r="Y53" s="135" t="s">
        <v>174</v>
      </c>
      <c r="Z53" s="361"/>
      <c r="AA53" s="4"/>
      <c r="AB53" s="4"/>
      <c r="AC53" s="4"/>
      <c r="AD53" s="150"/>
      <c r="AE53" s="150"/>
      <c r="AF53" s="150"/>
      <c r="AG53" s="150"/>
    </row>
    <row r="54" spans="1:33" ht="39.75" customHeight="1">
      <c r="A54" s="423"/>
      <c r="B54" s="360"/>
      <c r="C54" s="360"/>
      <c r="D54" s="412"/>
      <c r="E54" s="424" t="s">
        <v>175</v>
      </c>
      <c r="F54" s="429">
        <v>474001680</v>
      </c>
      <c r="G54" s="426"/>
      <c r="H54" s="408"/>
      <c r="I54" s="408"/>
      <c r="J54" s="408"/>
      <c r="K54" s="408"/>
      <c r="L54" s="432"/>
      <c r="M54" s="432"/>
      <c r="N54" s="429"/>
      <c r="O54" s="363" t="s">
        <v>176</v>
      </c>
      <c r="P54" s="360" t="s">
        <v>177</v>
      </c>
      <c r="Q54" s="360"/>
      <c r="R54" s="412"/>
      <c r="S54" s="360"/>
      <c r="T54" s="364"/>
      <c r="U54" s="364"/>
      <c r="V54" s="130" t="s">
        <v>58</v>
      </c>
      <c r="W54" s="266">
        <v>74362086</v>
      </c>
      <c r="X54" s="218" t="s">
        <v>53</v>
      </c>
      <c r="Y54" s="135" t="s">
        <v>67</v>
      </c>
      <c r="Z54" s="361" t="s">
        <v>171</v>
      </c>
      <c r="AA54" s="4"/>
      <c r="AB54" s="4"/>
      <c r="AC54" s="4"/>
      <c r="AD54" s="150"/>
      <c r="AE54" s="150"/>
      <c r="AF54" s="150"/>
      <c r="AG54" s="150"/>
    </row>
    <row r="55" spans="1:33" ht="39.75" customHeight="1">
      <c r="A55" s="423"/>
      <c r="B55" s="360"/>
      <c r="C55" s="360"/>
      <c r="D55" s="412"/>
      <c r="E55" s="424"/>
      <c r="F55" s="429"/>
      <c r="G55" s="426"/>
      <c r="H55" s="408"/>
      <c r="I55" s="408"/>
      <c r="J55" s="408"/>
      <c r="K55" s="408"/>
      <c r="L55" s="432"/>
      <c r="M55" s="432"/>
      <c r="N55" s="429"/>
      <c r="O55" s="363"/>
      <c r="P55" s="360"/>
      <c r="Q55" s="360"/>
      <c r="R55" s="412"/>
      <c r="S55" s="360"/>
      <c r="T55" s="364"/>
      <c r="U55" s="364"/>
      <c r="V55" s="130" t="s">
        <v>98</v>
      </c>
      <c r="W55" s="266">
        <v>399639594</v>
      </c>
      <c r="X55" s="218" t="s">
        <v>53</v>
      </c>
      <c r="Y55" s="135" t="s">
        <v>178</v>
      </c>
      <c r="Z55" s="361"/>
      <c r="AA55" s="4"/>
      <c r="AB55" s="4"/>
      <c r="AC55" s="4"/>
      <c r="AD55" s="150"/>
      <c r="AE55" s="150"/>
      <c r="AF55" s="150"/>
      <c r="AG55" s="150"/>
    </row>
    <row r="56" spans="1:33" ht="39.75" customHeight="1">
      <c r="A56" s="423"/>
      <c r="B56" s="360"/>
      <c r="C56" s="360"/>
      <c r="D56" s="412"/>
      <c r="E56" s="424" t="s">
        <v>179</v>
      </c>
      <c r="F56" s="429">
        <v>3812181714</v>
      </c>
      <c r="G56" s="426"/>
      <c r="H56" s="408"/>
      <c r="I56" s="408"/>
      <c r="J56" s="408"/>
      <c r="K56" s="408"/>
      <c r="L56" s="432"/>
      <c r="M56" s="432"/>
      <c r="N56" s="429"/>
      <c r="O56" s="363" t="s">
        <v>180</v>
      </c>
      <c r="P56" s="360" t="s">
        <v>181</v>
      </c>
      <c r="Q56" s="360" t="s">
        <v>182</v>
      </c>
      <c r="R56" s="431">
        <v>0.9</v>
      </c>
      <c r="S56" s="360" t="s">
        <v>183</v>
      </c>
      <c r="T56" s="364">
        <v>44572</v>
      </c>
      <c r="U56" s="364">
        <v>44926</v>
      </c>
      <c r="V56" s="130" t="s">
        <v>58</v>
      </c>
      <c r="W56" s="266">
        <f>168451016</f>
        <v>168451016</v>
      </c>
      <c r="X56" s="218" t="s">
        <v>53</v>
      </c>
      <c r="Y56" s="135" t="s">
        <v>67</v>
      </c>
      <c r="Z56" s="361" t="s">
        <v>171</v>
      </c>
      <c r="AA56" s="4"/>
      <c r="AB56" s="4"/>
      <c r="AC56" s="4"/>
      <c r="AD56" s="150"/>
      <c r="AE56" s="150"/>
      <c r="AF56" s="150"/>
      <c r="AG56" s="150"/>
    </row>
    <row r="57" spans="1:33" ht="39.75" customHeight="1">
      <c r="A57" s="423"/>
      <c r="B57" s="360"/>
      <c r="C57" s="360"/>
      <c r="D57" s="412"/>
      <c r="E57" s="424"/>
      <c r="F57" s="429"/>
      <c r="G57" s="426"/>
      <c r="H57" s="408"/>
      <c r="I57" s="408"/>
      <c r="J57" s="408"/>
      <c r="K57" s="408"/>
      <c r="L57" s="432"/>
      <c r="M57" s="432"/>
      <c r="N57" s="429"/>
      <c r="O57" s="363"/>
      <c r="P57" s="360"/>
      <c r="Q57" s="360"/>
      <c r="R57" s="431"/>
      <c r="S57" s="360"/>
      <c r="T57" s="364"/>
      <c r="U57" s="364"/>
      <c r="V57" s="130" t="s">
        <v>98</v>
      </c>
      <c r="W57" s="266">
        <v>3643730698</v>
      </c>
      <c r="X57" s="218" t="s">
        <v>53</v>
      </c>
      <c r="Y57" s="135" t="s">
        <v>67</v>
      </c>
      <c r="Z57" s="361"/>
      <c r="AA57" s="4"/>
      <c r="AB57" s="4"/>
      <c r="AC57" s="4"/>
      <c r="AD57" s="150"/>
      <c r="AE57" s="150"/>
      <c r="AF57" s="150"/>
      <c r="AG57" s="150"/>
    </row>
    <row r="58" spans="1:33" ht="53.25" customHeight="1">
      <c r="A58" s="423"/>
      <c r="B58" s="360"/>
      <c r="C58" s="360"/>
      <c r="D58" s="412"/>
      <c r="E58" s="405" t="s">
        <v>184</v>
      </c>
      <c r="F58" s="429">
        <v>242180000</v>
      </c>
      <c r="G58" s="426"/>
      <c r="H58" s="408"/>
      <c r="I58" s="408"/>
      <c r="J58" s="408"/>
      <c r="K58" s="408"/>
      <c r="L58" s="432"/>
      <c r="M58" s="432"/>
      <c r="N58" s="429" t="s">
        <v>185</v>
      </c>
      <c r="O58" s="363" t="s">
        <v>186</v>
      </c>
      <c r="P58" s="360" t="s">
        <v>187</v>
      </c>
      <c r="Q58" s="360" t="s">
        <v>56</v>
      </c>
      <c r="R58" s="360">
        <v>30</v>
      </c>
      <c r="S58" s="433" t="s">
        <v>113</v>
      </c>
      <c r="T58" s="364">
        <v>44593</v>
      </c>
      <c r="U58" s="364">
        <v>44918</v>
      </c>
      <c r="V58" s="130" t="s">
        <v>58</v>
      </c>
      <c r="W58" s="266">
        <v>200000000</v>
      </c>
      <c r="X58" s="218" t="s">
        <v>53</v>
      </c>
      <c r="Y58" s="135" t="s">
        <v>67</v>
      </c>
      <c r="Z58" s="361" t="s">
        <v>188</v>
      </c>
      <c r="AA58" s="4"/>
      <c r="AB58" s="4"/>
      <c r="AC58" s="4"/>
      <c r="AD58" s="150"/>
      <c r="AE58" s="150"/>
      <c r="AF58" s="150"/>
      <c r="AG58" s="150"/>
    </row>
    <row r="59" spans="1:33" ht="39.75" customHeight="1">
      <c r="A59" s="423"/>
      <c r="B59" s="360"/>
      <c r="C59" s="360"/>
      <c r="D59" s="412"/>
      <c r="E59" s="405"/>
      <c r="F59" s="429"/>
      <c r="G59" s="426"/>
      <c r="H59" s="408"/>
      <c r="I59" s="408"/>
      <c r="J59" s="408"/>
      <c r="K59" s="408"/>
      <c r="L59" s="432"/>
      <c r="M59" s="432"/>
      <c r="N59" s="429"/>
      <c r="O59" s="363"/>
      <c r="P59" s="360"/>
      <c r="Q59" s="360"/>
      <c r="R59" s="360"/>
      <c r="S59" s="433"/>
      <c r="T59" s="364"/>
      <c r="U59" s="364"/>
      <c r="V59" s="130" t="s">
        <v>63</v>
      </c>
      <c r="W59" s="266">
        <v>42180000</v>
      </c>
      <c r="X59" s="218" t="s">
        <v>53</v>
      </c>
      <c r="Y59" s="135" t="s">
        <v>67</v>
      </c>
      <c r="Z59" s="361"/>
      <c r="AA59" s="4"/>
      <c r="AB59" s="4"/>
      <c r="AC59" s="4"/>
      <c r="AD59" s="150"/>
      <c r="AE59" s="150"/>
      <c r="AF59" s="150"/>
      <c r="AG59" s="150"/>
    </row>
    <row r="60" spans="1:33" ht="39.75" customHeight="1">
      <c r="A60" s="423"/>
      <c r="B60" s="360"/>
      <c r="C60" s="360"/>
      <c r="D60" s="412"/>
      <c r="E60" s="405" t="s">
        <v>189</v>
      </c>
      <c r="F60" s="429">
        <v>2412568980</v>
      </c>
      <c r="G60" s="426"/>
      <c r="H60" s="408"/>
      <c r="I60" s="408"/>
      <c r="J60" s="408"/>
      <c r="K60" s="408"/>
      <c r="L60" s="432"/>
      <c r="M60" s="432"/>
      <c r="N60" s="429"/>
      <c r="O60" s="363" t="s">
        <v>190</v>
      </c>
      <c r="P60" s="360" t="s">
        <v>191</v>
      </c>
      <c r="Q60" s="360" t="s">
        <v>56</v>
      </c>
      <c r="R60" s="434">
        <v>5200</v>
      </c>
      <c r="S60" s="360" t="s">
        <v>113</v>
      </c>
      <c r="T60" s="364">
        <v>44572</v>
      </c>
      <c r="U60" s="364">
        <v>44926</v>
      </c>
      <c r="V60" s="130" t="s">
        <v>58</v>
      </c>
      <c r="W60" s="266">
        <v>338368980</v>
      </c>
      <c r="X60" s="218" t="s">
        <v>53</v>
      </c>
      <c r="Y60" s="135" t="s">
        <v>67</v>
      </c>
      <c r="Z60" s="361" t="s">
        <v>171</v>
      </c>
      <c r="AA60" s="4"/>
      <c r="AB60" s="4"/>
      <c r="AC60" s="4"/>
      <c r="AD60" s="150"/>
      <c r="AE60" s="150"/>
      <c r="AF60" s="150"/>
      <c r="AG60" s="150"/>
    </row>
    <row r="61" spans="1:33" ht="39.75" customHeight="1">
      <c r="A61" s="423"/>
      <c r="B61" s="360"/>
      <c r="C61" s="360"/>
      <c r="D61" s="412"/>
      <c r="E61" s="405"/>
      <c r="F61" s="429"/>
      <c r="G61" s="426"/>
      <c r="H61" s="408"/>
      <c r="I61" s="408"/>
      <c r="J61" s="408"/>
      <c r="K61" s="408"/>
      <c r="L61" s="432"/>
      <c r="M61" s="432"/>
      <c r="N61" s="429"/>
      <c r="O61" s="363"/>
      <c r="P61" s="360"/>
      <c r="Q61" s="360"/>
      <c r="R61" s="434"/>
      <c r="S61" s="360"/>
      <c r="T61" s="364"/>
      <c r="U61" s="364"/>
      <c r="V61" s="130" t="s">
        <v>63</v>
      </c>
      <c r="W61" s="266">
        <v>74200000</v>
      </c>
      <c r="X61" s="218" t="s">
        <v>53</v>
      </c>
      <c r="Y61" s="135" t="s">
        <v>67</v>
      </c>
      <c r="Z61" s="361"/>
      <c r="AA61" s="4"/>
      <c r="AB61" s="4"/>
      <c r="AC61" s="4"/>
      <c r="AD61" s="150"/>
      <c r="AE61" s="150"/>
      <c r="AF61" s="150"/>
      <c r="AG61" s="150"/>
    </row>
    <row r="62" spans="1:33" ht="39.75" customHeight="1">
      <c r="A62" s="423"/>
      <c r="B62" s="360"/>
      <c r="C62" s="360"/>
      <c r="D62" s="412"/>
      <c r="E62" s="405"/>
      <c r="F62" s="429"/>
      <c r="G62" s="426"/>
      <c r="H62" s="408"/>
      <c r="I62" s="408"/>
      <c r="J62" s="408"/>
      <c r="K62" s="408"/>
      <c r="L62" s="432"/>
      <c r="M62" s="432"/>
      <c r="N62" s="429"/>
      <c r="O62" s="363"/>
      <c r="P62" s="360"/>
      <c r="Q62" s="360"/>
      <c r="R62" s="434"/>
      <c r="S62" s="360"/>
      <c r="T62" s="364"/>
      <c r="U62" s="364"/>
      <c r="V62" s="130" t="s">
        <v>98</v>
      </c>
      <c r="W62" s="266">
        <v>2000000000</v>
      </c>
      <c r="X62" s="218" t="s">
        <v>53</v>
      </c>
      <c r="Y62" s="135" t="s">
        <v>178</v>
      </c>
      <c r="Z62" s="361"/>
      <c r="AA62" s="4"/>
      <c r="AB62" s="4"/>
      <c r="AC62" s="4"/>
      <c r="AD62" s="150"/>
      <c r="AE62" s="150"/>
      <c r="AF62" s="150"/>
      <c r="AG62" s="150"/>
    </row>
    <row r="63" spans="1:33" ht="39.75" customHeight="1">
      <c r="A63" s="423"/>
      <c r="B63" s="360"/>
      <c r="C63" s="360"/>
      <c r="D63" s="412"/>
      <c r="E63" s="405" t="s">
        <v>192</v>
      </c>
      <c r="F63" s="429">
        <v>1643295947</v>
      </c>
      <c r="G63" s="426"/>
      <c r="H63" s="408"/>
      <c r="I63" s="408"/>
      <c r="J63" s="408"/>
      <c r="K63" s="408"/>
      <c r="L63" s="432" t="s">
        <v>193</v>
      </c>
      <c r="M63" s="432"/>
      <c r="N63" s="429"/>
      <c r="O63" s="363" t="s">
        <v>194</v>
      </c>
      <c r="P63" s="360" t="s">
        <v>195</v>
      </c>
      <c r="Q63" s="360" t="s">
        <v>56</v>
      </c>
      <c r="R63" s="434">
        <v>4000</v>
      </c>
      <c r="S63" s="360" t="s">
        <v>113</v>
      </c>
      <c r="T63" s="364">
        <v>44572</v>
      </c>
      <c r="U63" s="364">
        <v>44926</v>
      </c>
      <c r="V63" s="130" t="s">
        <v>58</v>
      </c>
      <c r="W63" s="266">
        <f>680518514+67222512</f>
        <v>747741026</v>
      </c>
      <c r="X63" s="218" t="s">
        <v>53</v>
      </c>
      <c r="Y63" s="135" t="s">
        <v>174</v>
      </c>
      <c r="Z63" s="361" t="s">
        <v>171</v>
      </c>
      <c r="AA63" s="4"/>
      <c r="AB63" s="4"/>
      <c r="AC63" s="4"/>
      <c r="AD63" s="150"/>
      <c r="AE63" s="150"/>
      <c r="AF63" s="150"/>
      <c r="AG63" s="150"/>
    </row>
    <row r="64" spans="1:33" ht="39.75" customHeight="1">
      <c r="A64" s="423"/>
      <c r="B64" s="360"/>
      <c r="C64" s="360"/>
      <c r="D64" s="412"/>
      <c r="E64" s="405"/>
      <c r="F64" s="429"/>
      <c r="G64" s="426"/>
      <c r="H64" s="408"/>
      <c r="I64" s="408"/>
      <c r="J64" s="408"/>
      <c r="K64" s="408"/>
      <c r="L64" s="432"/>
      <c r="M64" s="432"/>
      <c r="N64" s="429"/>
      <c r="O64" s="363"/>
      <c r="P64" s="360"/>
      <c r="Q64" s="360"/>
      <c r="R64" s="434"/>
      <c r="S64" s="360"/>
      <c r="T64" s="364"/>
      <c r="U64" s="364"/>
      <c r="V64" s="130" t="s">
        <v>63</v>
      </c>
      <c r="W64" s="266">
        <v>28000000</v>
      </c>
      <c r="X64" s="218" t="s">
        <v>53</v>
      </c>
      <c r="Y64" s="135" t="s">
        <v>67</v>
      </c>
      <c r="Z64" s="361"/>
      <c r="AA64" s="4"/>
      <c r="AB64" s="4"/>
      <c r="AC64" s="4"/>
      <c r="AD64" s="150"/>
      <c r="AE64" s="150"/>
      <c r="AF64" s="150"/>
      <c r="AG64" s="150"/>
    </row>
    <row r="65" spans="1:69" ht="39.75" customHeight="1">
      <c r="A65" s="423"/>
      <c r="B65" s="360"/>
      <c r="C65" s="360"/>
      <c r="D65" s="412"/>
      <c r="E65" s="405"/>
      <c r="F65" s="429"/>
      <c r="G65" s="426"/>
      <c r="H65" s="408"/>
      <c r="I65" s="408"/>
      <c r="J65" s="408"/>
      <c r="K65" s="408"/>
      <c r="L65" s="432"/>
      <c r="M65" s="432"/>
      <c r="N65" s="429"/>
      <c r="O65" s="363"/>
      <c r="P65" s="360"/>
      <c r="Q65" s="360"/>
      <c r="R65" s="434"/>
      <c r="S65" s="360"/>
      <c r="T65" s="364"/>
      <c r="U65" s="364"/>
      <c r="V65" s="130" t="s">
        <v>98</v>
      </c>
      <c r="W65" s="266">
        <v>867554921</v>
      </c>
      <c r="X65" s="218" t="s">
        <v>53</v>
      </c>
      <c r="Y65" s="135" t="s">
        <v>67</v>
      </c>
      <c r="Z65" s="361"/>
      <c r="AA65" s="4"/>
      <c r="AB65" s="4"/>
      <c r="AC65" s="4"/>
      <c r="AD65" s="150"/>
      <c r="AE65" s="150"/>
      <c r="AF65" s="150"/>
      <c r="AG65" s="150"/>
    </row>
    <row r="66" spans="1:69" ht="39.75" customHeight="1">
      <c r="A66" s="423"/>
      <c r="B66" s="360"/>
      <c r="C66" s="360"/>
      <c r="D66" s="412"/>
      <c r="E66" s="405" t="s">
        <v>196</v>
      </c>
      <c r="F66" s="429">
        <v>2754522482</v>
      </c>
      <c r="G66" s="426"/>
      <c r="H66" s="408"/>
      <c r="I66" s="408"/>
      <c r="J66" s="408"/>
      <c r="K66" s="408"/>
      <c r="L66" s="432"/>
      <c r="M66" s="432"/>
      <c r="N66" s="429"/>
      <c r="O66" s="363" t="s">
        <v>197</v>
      </c>
      <c r="P66" s="360" t="s">
        <v>198</v>
      </c>
      <c r="Q66" s="360" t="s">
        <v>56</v>
      </c>
      <c r="R66" s="434">
        <v>5500</v>
      </c>
      <c r="S66" s="360" t="s">
        <v>113</v>
      </c>
      <c r="T66" s="364">
        <v>44572</v>
      </c>
      <c r="U66" s="364">
        <v>44926</v>
      </c>
      <c r="V66" s="130" t="s">
        <v>58</v>
      </c>
      <c r="W66" s="266">
        <v>442997732</v>
      </c>
      <c r="X66" s="218" t="s">
        <v>53</v>
      </c>
      <c r="Y66" s="135" t="s">
        <v>67</v>
      </c>
      <c r="Z66" s="361" t="s">
        <v>171</v>
      </c>
      <c r="AA66" s="4"/>
      <c r="AB66" s="4"/>
      <c r="AC66" s="4"/>
      <c r="AD66" s="150"/>
      <c r="AE66" s="150"/>
      <c r="AF66" s="150"/>
      <c r="AG66" s="150"/>
    </row>
    <row r="67" spans="1:69" ht="39.75" customHeight="1">
      <c r="A67" s="423"/>
      <c r="B67" s="360"/>
      <c r="C67" s="360"/>
      <c r="D67" s="412"/>
      <c r="E67" s="405"/>
      <c r="F67" s="429"/>
      <c r="G67" s="426"/>
      <c r="H67" s="408"/>
      <c r="I67" s="408"/>
      <c r="J67" s="408"/>
      <c r="K67" s="408"/>
      <c r="L67" s="432"/>
      <c r="M67" s="432"/>
      <c r="N67" s="429"/>
      <c r="O67" s="363"/>
      <c r="P67" s="360"/>
      <c r="Q67" s="360"/>
      <c r="R67" s="434"/>
      <c r="S67" s="360"/>
      <c r="T67" s="364"/>
      <c r="U67" s="364"/>
      <c r="V67" s="130" t="s">
        <v>63</v>
      </c>
      <c r="W67" s="266">
        <v>41800000</v>
      </c>
      <c r="X67" s="218" t="s">
        <v>53</v>
      </c>
      <c r="Y67" s="135" t="s">
        <v>67</v>
      </c>
      <c r="Z67" s="361"/>
      <c r="AA67" s="4"/>
      <c r="AB67" s="4"/>
      <c r="AC67" s="4"/>
      <c r="AD67" s="150"/>
      <c r="AE67" s="150"/>
      <c r="AF67" s="150"/>
      <c r="AG67" s="150"/>
    </row>
    <row r="68" spans="1:69" ht="39.75" customHeight="1">
      <c r="A68" s="423"/>
      <c r="B68" s="360"/>
      <c r="C68" s="360"/>
      <c r="D68" s="412"/>
      <c r="E68" s="405"/>
      <c r="F68" s="429"/>
      <c r="G68" s="426"/>
      <c r="H68" s="408"/>
      <c r="I68" s="408"/>
      <c r="J68" s="408"/>
      <c r="K68" s="408"/>
      <c r="L68" s="432"/>
      <c r="M68" s="432"/>
      <c r="N68" s="429"/>
      <c r="O68" s="363"/>
      <c r="P68" s="360"/>
      <c r="Q68" s="360"/>
      <c r="R68" s="434"/>
      <c r="S68" s="360"/>
      <c r="T68" s="364"/>
      <c r="U68" s="364"/>
      <c r="V68" s="130" t="s">
        <v>98</v>
      </c>
      <c r="W68" s="266">
        <f>1026058063+1243666687</f>
        <v>2269724750</v>
      </c>
      <c r="X68" s="218" t="s">
        <v>53</v>
      </c>
      <c r="Y68" s="135" t="s">
        <v>174</v>
      </c>
      <c r="Z68" s="361"/>
      <c r="AA68" s="4"/>
      <c r="AB68" s="4"/>
      <c r="AC68" s="4"/>
      <c r="AD68" s="150"/>
      <c r="AE68" s="150"/>
      <c r="AF68" s="150"/>
      <c r="AG68" s="150"/>
    </row>
    <row r="69" spans="1:69" ht="39.75" customHeight="1">
      <c r="A69" s="423"/>
      <c r="B69" s="360"/>
      <c r="C69" s="360"/>
      <c r="D69" s="412"/>
      <c r="E69" s="405" t="s">
        <v>199</v>
      </c>
      <c r="F69" s="429">
        <v>4975738121</v>
      </c>
      <c r="G69" s="426"/>
      <c r="H69" s="408"/>
      <c r="I69" s="408"/>
      <c r="J69" s="408"/>
      <c r="K69" s="408"/>
      <c r="L69" s="432"/>
      <c r="M69" s="432"/>
      <c r="N69" s="429"/>
      <c r="O69" s="363" t="s">
        <v>200</v>
      </c>
      <c r="P69" s="360" t="s">
        <v>201</v>
      </c>
      <c r="Q69" s="360" t="s">
        <v>56</v>
      </c>
      <c r="R69" s="434">
        <v>8700</v>
      </c>
      <c r="S69" s="360" t="s">
        <v>113</v>
      </c>
      <c r="T69" s="364">
        <v>44572</v>
      </c>
      <c r="U69" s="364">
        <v>44926</v>
      </c>
      <c r="V69" s="130" t="s">
        <v>58</v>
      </c>
      <c r="W69" s="266">
        <v>176186023</v>
      </c>
      <c r="X69" s="218" t="s">
        <v>53</v>
      </c>
      <c r="Y69" s="135" t="s">
        <v>67</v>
      </c>
      <c r="Z69" s="361" t="s">
        <v>171</v>
      </c>
      <c r="AA69" s="4"/>
      <c r="AB69" s="4"/>
      <c r="AC69" s="4"/>
      <c r="AD69" s="150"/>
      <c r="AE69" s="150"/>
      <c r="AF69" s="150"/>
      <c r="AG69" s="150"/>
    </row>
    <row r="70" spans="1:69" ht="39.75" customHeight="1">
      <c r="A70" s="423"/>
      <c r="B70" s="360"/>
      <c r="C70" s="360"/>
      <c r="D70" s="412"/>
      <c r="E70" s="405"/>
      <c r="F70" s="429"/>
      <c r="G70" s="426"/>
      <c r="H70" s="408"/>
      <c r="I70" s="408"/>
      <c r="J70" s="408"/>
      <c r="K70" s="408"/>
      <c r="L70" s="432"/>
      <c r="M70" s="432"/>
      <c r="N70" s="429"/>
      <c r="O70" s="363"/>
      <c r="P70" s="360"/>
      <c r="Q70" s="360"/>
      <c r="R70" s="434"/>
      <c r="S70" s="360"/>
      <c r="T70" s="364"/>
      <c r="U70" s="364"/>
      <c r="V70" s="130" t="s">
        <v>63</v>
      </c>
      <c r="W70" s="266">
        <v>28000000</v>
      </c>
      <c r="X70" s="218" t="s">
        <v>53</v>
      </c>
      <c r="Y70" s="135" t="s">
        <v>67</v>
      </c>
      <c r="Z70" s="361"/>
      <c r="AA70" s="4"/>
      <c r="AB70" s="4"/>
      <c r="AC70" s="4"/>
      <c r="AD70" s="150"/>
      <c r="AE70" s="150"/>
      <c r="AF70" s="150"/>
      <c r="AG70" s="150"/>
    </row>
    <row r="71" spans="1:69" ht="39.75" customHeight="1">
      <c r="A71" s="423"/>
      <c r="B71" s="360"/>
      <c r="C71" s="360"/>
      <c r="D71" s="412"/>
      <c r="E71" s="405"/>
      <c r="F71" s="429"/>
      <c r="G71" s="426"/>
      <c r="H71" s="408"/>
      <c r="I71" s="408"/>
      <c r="J71" s="408"/>
      <c r="K71" s="408"/>
      <c r="L71" s="432"/>
      <c r="M71" s="432"/>
      <c r="N71" s="429"/>
      <c r="O71" s="363"/>
      <c r="P71" s="360"/>
      <c r="Q71" s="360"/>
      <c r="R71" s="434"/>
      <c r="S71" s="360"/>
      <c r="T71" s="364"/>
      <c r="U71" s="364"/>
      <c r="V71" s="130" t="s">
        <v>98</v>
      </c>
      <c r="W71" s="266">
        <v>4771552098</v>
      </c>
      <c r="X71" s="218" t="s">
        <v>53</v>
      </c>
      <c r="Y71" s="135" t="s">
        <v>67</v>
      </c>
      <c r="Z71" s="361"/>
      <c r="AA71" s="4"/>
      <c r="AB71" s="4"/>
      <c r="AC71" s="4"/>
      <c r="AD71" s="150"/>
      <c r="AE71" s="150"/>
      <c r="AF71" s="150"/>
      <c r="AG71" s="150"/>
    </row>
    <row r="72" spans="1:69" ht="39.75" customHeight="1">
      <c r="A72" s="423"/>
      <c r="B72" s="360"/>
      <c r="C72" s="360"/>
      <c r="D72" s="412"/>
      <c r="E72" s="113" t="s">
        <v>202</v>
      </c>
      <c r="F72" s="110">
        <v>1735109861</v>
      </c>
      <c r="G72" s="426"/>
      <c r="H72" s="408"/>
      <c r="I72" s="408"/>
      <c r="J72" s="408"/>
      <c r="K72" s="408"/>
      <c r="L72" s="432"/>
      <c r="M72" s="432"/>
      <c r="N72" s="429" t="s">
        <v>85</v>
      </c>
      <c r="O72" s="129" t="s">
        <v>203</v>
      </c>
      <c r="P72" s="360"/>
      <c r="Q72" s="360"/>
      <c r="R72" s="434"/>
      <c r="S72" s="360"/>
      <c r="T72" s="364"/>
      <c r="U72" s="364"/>
      <c r="V72" s="130" t="s">
        <v>98</v>
      </c>
      <c r="W72" s="266">
        <v>1735109861</v>
      </c>
      <c r="X72" s="218" t="s">
        <v>53</v>
      </c>
      <c r="Y72" s="135" t="s">
        <v>67</v>
      </c>
      <c r="Z72" s="134" t="s">
        <v>171</v>
      </c>
      <c r="AA72" s="4"/>
      <c r="AB72" s="4"/>
      <c r="AC72" s="4"/>
      <c r="AD72" s="150"/>
      <c r="AE72" s="150"/>
      <c r="AF72" s="150"/>
      <c r="AG72" s="150"/>
    </row>
    <row r="73" spans="1:69" ht="39.75" customHeight="1">
      <c r="A73" s="423"/>
      <c r="B73" s="360"/>
      <c r="C73" s="360"/>
      <c r="D73" s="412"/>
      <c r="E73" s="405" t="s">
        <v>204</v>
      </c>
      <c r="F73" s="429">
        <v>2286670574</v>
      </c>
      <c r="G73" s="426"/>
      <c r="H73" s="408"/>
      <c r="I73" s="408"/>
      <c r="J73" s="408"/>
      <c r="K73" s="408"/>
      <c r="L73" s="432"/>
      <c r="M73" s="432"/>
      <c r="N73" s="429"/>
      <c r="O73" s="363" t="s">
        <v>205</v>
      </c>
      <c r="P73" s="360"/>
      <c r="Q73" s="360"/>
      <c r="R73" s="434"/>
      <c r="S73" s="360"/>
      <c r="T73" s="364"/>
      <c r="U73" s="364"/>
      <c r="V73" s="130" t="s">
        <v>58</v>
      </c>
      <c r="W73" s="266">
        <v>1419115649</v>
      </c>
      <c r="X73" s="218" t="s">
        <v>53</v>
      </c>
      <c r="Y73" s="135" t="s">
        <v>67</v>
      </c>
      <c r="Z73" s="361" t="s">
        <v>171</v>
      </c>
      <c r="AA73" s="4"/>
      <c r="AB73" s="4"/>
      <c r="AC73" s="4"/>
      <c r="AD73" s="150"/>
      <c r="AE73" s="150"/>
      <c r="AF73" s="150"/>
      <c r="AG73" s="150"/>
    </row>
    <row r="74" spans="1:69" ht="39.75" customHeight="1">
      <c r="A74" s="423"/>
      <c r="B74" s="360"/>
      <c r="C74" s="360"/>
      <c r="D74" s="412"/>
      <c r="E74" s="405"/>
      <c r="F74" s="429"/>
      <c r="G74" s="426"/>
      <c r="H74" s="408"/>
      <c r="I74" s="408"/>
      <c r="J74" s="408"/>
      <c r="K74" s="408"/>
      <c r="L74" s="432"/>
      <c r="M74" s="432"/>
      <c r="N74" s="429"/>
      <c r="O74" s="363"/>
      <c r="P74" s="360"/>
      <c r="Q74" s="360"/>
      <c r="R74" s="434"/>
      <c r="S74" s="360"/>
      <c r="T74" s="364"/>
      <c r="U74" s="364"/>
      <c r="V74" s="130" t="s">
        <v>98</v>
      </c>
      <c r="W74" s="266">
        <v>867554925</v>
      </c>
      <c r="X74" s="218" t="s">
        <v>53</v>
      </c>
      <c r="Y74" s="135" t="s">
        <v>67</v>
      </c>
      <c r="Z74" s="361"/>
      <c r="AA74" s="4"/>
      <c r="AB74" s="4"/>
      <c r="AC74" s="4"/>
      <c r="AD74" s="150"/>
      <c r="AE74" s="150"/>
      <c r="AF74" s="150"/>
      <c r="AG74" s="150"/>
    </row>
    <row r="75" spans="1:69" ht="39.75" customHeight="1">
      <c r="A75" s="423"/>
      <c r="B75" s="360"/>
      <c r="C75" s="360"/>
      <c r="D75" s="412"/>
      <c r="E75" s="113" t="s">
        <v>206</v>
      </c>
      <c r="F75" s="111">
        <v>2602664786</v>
      </c>
      <c r="G75" s="426"/>
      <c r="H75" s="408"/>
      <c r="I75" s="408"/>
      <c r="J75" s="408"/>
      <c r="K75" s="408"/>
      <c r="L75" s="432"/>
      <c r="M75" s="432"/>
      <c r="N75" s="429"/>
      <c r="O75" s="129" t="s">
        <v>207</v>
      </c>
      <c r="P75" s="130" t="s">
        <v>208</v>
      </c>
      <c r="Q75" s="130" t="s">
        <v>56</v>
      </c>
      <c r="R75" s="235">
        <v>8</v>
      </c>
      <c r="S75" s="130" t="s">
        <v>57</v>
      </c>
      <c r="T75" s="125">
        <v>44572</v>
      </c>
      <c r="U75" s="125">
        <v>44926</v>
      </c>
      <c r="V75" s="130" t="s">
        <v>98</v>
      </c>
      <c r="W75" s="266">
        <v>2602664786</v>
      </c>
      <c r="X75" s="218" t="s">
        <v>53</v>
      </c>
      <c r="Y75" s="135" t="s">
        <v>67</v>
      </c>
      <c r="Z75" s="134" t="s">
        <v>171</v>
      </c>
      <c r="AA75" s="4"/>
      <c r="AB75" s="4"/>
      <c r="AC75" s="4"/>
      <c r="AD75" s="150"/>
      <c r="AE75" s="150"/>
      <c r="AF75" s="150"/>
      <c r="AG75" s="150"/>
    </row>
    <row r="76" spans="1:69" ht="39.75" customHeight="1">
      <c r="A76" s="423"/>
      <c r="B76" s="360"/>
      <c r="C76" s="360"/>
      <c r="D76" s="412"/>
      <c r="E76" s="405" t="s">
        <v>69</v>
      </c>
      <c r="F76" s="429">
        <v>2290469698</v>
      </c>
      <c r="G76" s="426"/>
      <c r="H76" s="408"/>
      <c r="I76" s="408"/>
      <c r="J76" s="408"/>
      <c r="K76" s="408"/>
      <c r="L76" s="432"/>
      <c r="M76" s="432"/>
      <c r="N76" s="429"/>
      <c r="O76" s="363" t="s">
        <v>209</v>
      </c>
      <c r="P76" s="360" t="s">
        <v>210</v>
      </c>
      <c r="Q76" s="360" t="s">
        <v>56</v>
      </c>
      <c r="R76" s="435">
        <v>4</v>
      </c>
      <c r="S76" s="360" t="s">
        <v>57</v>
      </c>
      <c r="T76" s="364">
        <v>44572</v>
      </c>
      <c r="U76" s="364">
        <v>44926</v>
      </c>
      <c r="V76" s="130" t="s">
        <v>58</v>
      </c>
      <c r="W76" s="266">
        <f>2000000000+188206698+74263000</f>
        <v>2262469698</v>
      </c>
      <c r="X76" s="218" t="s">
        <v>53</v>
      </c>
      <c r="Y76" s="135" t="s">
        <v>174</v>
      </c>
      <c r="Z76" s="361" t="s">
        <v>171</v>
      </c>
      <c r="AA76" s="4"/>
      <c r="AB76" s="4"/>
      <c r="AC76" s="4"/>
      <c r="AD76" s="150"/>
      <c r="AE76" s="150"/>
      <c r="AF76" s="150"/>
      <c r="AG76" s="150"/>
    </row>
    <row r="77" spans="1:69" ht="39.75" customHeight="1">
      <c r="A77" s="423"/>
      <c r="B77" s="360"/>
      <c r="C77" s="360"/>
      <c r="D77" s="412"/>
      <c r="E77" s="405"/>
      <c r="F77" s="429"/>
      <c r="G77" s="426"/>
      <c r="H77" s="408"/>
      <c r="I77" s="408"/>
      <c r="J77" s="408"/>
      <c r="K77" s="408"/>
      <c r="L77" s="432"/>
      <c r="M77" s="432"/>
      <c r="N77" s="429"/>
      <c r="O77" s="363"/>
      <c r="P77" s="360"/>
      <c r="Q77" s="360"/>
      <c r="R77" s="435"/>
      <c r="S77" s="360"/>
      <c r="T77" s="364"/>
      <c r="U77" s="364"/>
      <c r="V77" s="130" t="s">
        <v>63</v>
      </c>
      <c r="W77" s="266">
        <v>28000000</v>
      </c>
      <c r="X77" s="218" t="s">
        <v>53</v>
      </c>
      <c r="Y77" s="135" t="s">
        <v>67</v>
      </c>
      <c r="Z77" s="361"/>
      <c r="AA77" s="4"/>
      <c r="AB77" s="4"/>
      <c r="AC77" s="4"/>
      <c r="AD77" s="150"/>
      <c r="AE77" s="150"/>
      <c r="AF77" s="150"/>
      <c r="AG77" s="150"/>
    </row>
    <row r="78" spans="1:69" ht="39.75" customHeight="1">
      <c r="A78" s="423"/>
      <c r="B78" s="438" t="s">
        <v>211</v>
      </c>
      <c r="C78" s="438" t="s">
        <v>212</v>
      </c>
      <c r="D78" s="438">
        <v>600</v>
      </c>
      <c r="E78" s="405" t="s">
        <v>213</v>
      </c>
      <c r="F78" s="429">
        <v>239467797</v>
      </c>
      <c r="G78" s="426" t="s">
        <v>92</v>
      </c>
      <c r="H78" s="408" t="s">
        <v>52</v>
      </c>
      <c r="I78" s="408" t="s">
        <v>92</v>
      </c>
      <c r="J78" s="408" t="s">
        <v>92</v>
      </c>
      <c r="K78" s="432" t="s">
        <v>53</v>
      </c>
      <c r="L78" s="408" t="s">
        <v>92</v>
      </c>
      <c r="M78" s="408" t="s">
        <v>92</v>
      </c>
      <c r="N78" s="429" t="s">
        <v>168</v>
      </c>
      <c r="O78" s="129" t="s">
        <v>214</v>
      </c>
      <c r="P78" s="130" t="s">
        <v>215</v>
      </c>
      <c r="Q78" s="130" t="s">
        <v>56</v>
      </c>
      <c r="R78" s="234">
        <v>1130</v>
      </c>
      <c r="S78" s="130" t="s">
        <v>113</v>
      </c>
      <c r="T78" s="125">
        <v>44572</v>
      </c>
      <c r="U78" s="125">
        <v>44926</v>
      </c>
      <c r="V78" s="360" t="s">
        <v>58</v>
      </c>
      <c r="W78" s="358">
        <f>166000000+73467797</f>
        <v>239467797</v>
      </c>
      <c r="X78" s="359" t="s">
        <v>53</v>
      </c>
      <c r="Y78" s="437" t="s">
        <v>67</v>
      </c>
      <c r="Z78" s="361" t="s">
        <v>216</v>
      </c>
      <c r="AA78" s="4"/>
      <c r="AB78" s="4"/>
      <c r="AC78" s="4"/>
      <c r="AD78" s="150"/>
      <c r="AE78" s="150"/>
      <c r="AF78" s="150"/>
      <c r="AG78" s="150"/>
    </row>
    <row r="79" spans="1:69" s="165" customFormat="1" ht="39.75" customHeight="1">
      <c r="A79" s="423"/>
      <c r="B79" s="438"/>
      <c r="C79" s="438"/>
      <c r="D79" s="438"/>
      <c r="E79" s="405"/>
      <c r="F79" s="429"/>
      <c r="G79" s="426"/>
      <c r="H79" s="408"/>
      <c r="I79" s="408"/>
      <c r="J79" s="408"/>
      <c r="K79" s="432"/>
      <c r="L79" s="408"/>
      <c r="M79" s="408"/>
      <c r="N79" s="429"/>
      <c r="O79" s="129" t="s">
        <v>217</v>
      </c>
      <c r="P79" s="130" t="s">
        <v>218</v>
      </c>
      <c r="Q79" s="130" t="s">
        <v>56</v>
      </c>
      <c r="R79" s="234">
        <v>50</v>
      </c>
      <c r="S79" s="130" t="s">
        <v>113</v>
      </c>
      <c r="T79" s="125">
        <v>44572</v>
      </c>
      <c r="U79" s="125">
        <v>44926</v>
      </c>
      <c r="V79" s="360"/>
      <c r="W79" s="358"/>
      <c r="X79" s="359"/>
      <c r="Y79" s="437"/>
      <c r="Z79" s="361"/>
      <c r="AA79" s="4"/>
      <c r="AB79" s="4"/>
      <c r="AC79" s="4"/>
      <c r="AD79" s="150"/>
      <c r="AE79" s="150"/>
      <c r="AF79" s="150"/>
      <c r="AG79" s="150"/>
      <c r="AH79" s="157"/>
      <c r="AI79" s="157"/>
      <c r="AJ79" s="157"/>
      <c r="AK79" s="157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/>
      <c r="BH79" s="157"/>
      <c r="BI79" s="157"/>
      <c r="BJ79" s="157"/>
      <c r="BK79" s="157"/>
      <c r="BL79" s="157"/>
      <c r="BM79" s="157"/>
      <c r="BN79" s="157"/>
      <c r="BO79" s="157"/>
      <c r="BP79" s="157"/>
      <c r="BQ79" s="157"/>
    </row>
    <row r="80" spans="1:69" ht="39.75" customHeight="1">
      <c r="A80" s="423"/>
      <c r="B80" s="438"/>
      <c r="C80" s="438"/>
      <c r="D80" s="438"/>
      <c r="E80" s="405"/>
      <c r="F80" s="429"/>
      <c r="G80" s="426"/>
      <c r="H80" s="408"/>
      <c r="I80" s="408"/>
      <c r="J80" s="408"/>
      <c r="K80" s="432"/>
      <c r="L80" s="408"/>
      <c r="M80" s="408"/>
      <c r="N80" s="429"/>
      <c r="O80" s="272" t="s">
        <v>219</v>
      </c>
      <c r="P80" s="233" t="s">
        <v>220</v>
      </c>
      <c r="Q80" s="130" t="s">
        <v>56</v>
      </c>
      <c r="R80" s="234">
        <v>1248</v>
      </c>
      <c r="S80" s="130" t="s">
        <v>113</v>
      </c>
      <c r="T80" s="125">
        <v>44572</v>
      </c>
      <c r="U80" s="125">
        <v>44926</v>
      </c>
      <c r="V80" s="360"/>
      <c r="W80" s="358"/>
      <c r="X80" s="359"/>
      <c r="Y80" s="437"/>
      <c r="Z80" s="361"/>
      <c r="AA80" s="4"/>
      <c r="AB80" s="4"/>
      <c r="AC80" s="4"/>
      <c r="AD80" s="150"/>
      <c r="AE80" s="150"/>
      <c r="AF80" s="150"/>
      <c r="AG80" s="150"/>
    </row>
    <row r="81" spans="1:69" ht="39.75" customHeight="1">
      <c r="A81" s="423"/>
      <c r="B81" s="438"/>
      <c r="C81" s="438"/>
      <c r="D81" s="438"/>
      <c r="E81" s="405"/>
      <c r="F81" s="429"/>
      <c r="G81" s="426"/>
      <c r="H81" s="408"/>
      <c r="I81" s="408"/>
      <c r="J81" s="408"/>
      <c r="K81" s="432"/>
      <c r="L81" s="408"/>
      <c r="M81" s="408"/>
      <c r="N81" s="429"/>
      <c r="O81" s="272" t="s">
        <v>221</v>
      </c>
      <c r="P81" s="233" t="s">
        <v>222</v>
      </c>
      <c r="Q81" s="130" t="s">
        <v>56</v>
      </c>
      <c r="R81" s="234">
        <f>1552+120</f>
        <v>1672</v>
      </c>
      <c r="S81" s="130" t="s">
        <v>113</v>
      </c>
      <c r="T81" s="125">
        <v>44572</v>
      </c>
      <c r="U81" s="125">
        <v>44926</v>
      </c>
      <c r="V81" s="360"/>
      <c r="W81" s="358"/>
      <c r="X81" s="359"/>
      <c r="Y81" s="437"/>
      <c r="Z81" s="361"/>
      <c r="AA81" s="4"/>
      <c r="AB81" s="4"/>
      <c r="AC81" s="4"/>
      <c r="AD81" s="150"/>
      <c r="AE81" s="150"/>
      <c r="AF81" s="150"/>
      <c r="AG81" s="150"/>
    </row>
    <row r="82" spans="1:69" ht="39.75" customHeight="1">
      <c r="A82" s="423"/>
      <c r="B82" s="438"/>
      <c r="C82" s="438"/>
      <c r="D82" s="438"/>
      <c r="E82" s="405" t="s">
        <v>223</v>
      </c>
      <c r="F82" s="429">
        <v>2395874162</v>
      </c>
      <c r="G82" s="426"/>
      <c r="H82" s="408"/>
      <c r="I82" s="408"/>
      <c r="J82" s="408"/>
      <c r="K82" s="432"/>
      <c r="L82" s="408"/>
      <c r="M82" s="408"/>
      <c r="N82" s="429" t="s">
        <v>224</v>
      </c>
      <c r="O82" s="436" t="s">
        <v>225</v>
      </c>
      <c r="P82" s="433" t="s">
        <v>226</v>
      </c>
      <c r="Q82" s="360" t="s">
        <v>56</v>
      </c>
      <c r="R82" s="434">
        <f>119+120</f>
        <v>239</v>
      </c>
      <c r="S82" s="360" t="s">
        <v>113</v>
      </c>
      <c r="T82" s="364">
        <v>44572</v>
      </c>
      <c r="U82" s="364">
        <v>44926</v>
      </c>
      <c r="V82" s="130" t="s">
        <v>58</v>
      </c>
      <c r="W82" s="266">
        <v>208999428</v>
      </c>
      <c r="X82" s="299" t="s">
        <v>53</v>
      </c>
      <c r="Y82" s="135" t="s">
        <v>67</v>
      </c>
      <c r="Z82" s="361" t="s">
        <v>216</v>
      </c>
      <c r="AA82" s="4"/>
      <c r="AB82" s="4"/>
      <c r="AC82" s="4"/>
      <c r="AD82" s="150"/>
      <c r="AE82" s="150"/>
      <c r="AF82" s="150"/>
      <c r="AG82" s="150"/>
    </row>
    <row r="83" spans="1:69" ht="39.75" customHeight="1">
      <c r="A83" s="423"/>
      <c r="B83" s="438"/>
      <c r="C83" s="438"/>
      <c r="D83" s="438"/>
      <c r="E83" s="405"/>
      <c r="F83" s="429"/>
      <c r="G83" s="426"/>
      <c r="H83" s="408"/>
      <c r="I83" s="408"/>
      <c r="J83" s="408"/>
      <c r="K83" s="432"/>
      <c r="L83" s="408"/>
      <c r="M83" s="408"/>
      <c r="N83" s="429"/>
      <c r="O83" s="436"/>
      <c r="P83" s="433"/>
      <c r="Q83" s="360"/>
      <c r="R83" s="434"/>
      <c r="S83" s="360"/>
      <c r="T83" s="364"/>
      <c r="U83" s="364"/>
      <c r="V83" s="130" t="s">
        <v>98</v>
      </c>
      <c r="W83" s="266">
        <v>2172874734</v>
      </c>
      <c r="X83" s="299" t="s">
        <v>53</v>
      </c>
      <c r="Y83" s="135" t="s">
        <v>67</v>
      </c>
      <c r="Z83" s="361"/>
      <c r="AA83" s="4"/>
      <c r="AB83" s="4"/>
      <c r="AC83" s="4"/>
      <c r="AD83" s="150"/>
      <c r="AE83" s="150"/>
      <c r="AF83" s="150"/>
      <c r="AG83" s="150"/>
    </row>
    <row r="84" spans="1:69" ht="39.75" customHeight="1">
      <c r="A84" s="423"/>
      <c r="B84" s="438"/>
      <c r="C84" s="438"/>
      <c r="D84" s="438"/>
      <c r="E84" s="405"/>
      <c r="F84" s="429"/>
      <c r="G84" s="426"/>
      <c r="H84" s="408"/>
      <c r="I84" s="408"/>
      <c r="J84" s="408"/>
      <c r="K84" s="432"/>
      <c r="L84" s="408"/>
      <c r="M84" s="408"/>
      <c r="N84" s="429"/>
      <c r="O84" s="436"/>
      <c r="P84" s="433"/>
      <c r="Q84" s="360"/>
      <c r="R84" s="434"/>
      <c r="S84" s="360"/>
      <c r="T84" s="364"/>
      <c r="U84" s="364"/>
      <c r="V84" s="130" t="s">
        <v>63</v>
      </c>
      <c r="W84" s="266">
        <v>14000000</v>
      </c>
      <c r="X84" s="299" t="s">
        <v>53</v>
      </c>
      <c r="Y84" s="135" t="s">
        <v>67</v>
      </c>
      <c r="Z84" s="361"/>
      <c r="AA84" s="4"/>
      <c r="AB84" s="4"/>
      <c r="AC84" s="4"/>
      <c r="AD84" s="150"/>
      <c r="AE84" s="150"/>
      <c r="AF84" s="150"/>
      <c r="AG84" s="150"/>
    </row>
    <row r="85" spans="1:69" ht="63.75" customHeight="1">
      <c r="A85" s="423"/>
      <c r="B85" s="438"/>
      <c r="C85" s="438"/>
      <c r="D85" s="438"/>
      <c r="E85" s="113" t="s">
        <v>184</v>
      </c>
      <c r="F85" s="110">
        <v>100000000</v>
      </c>
      <c r="G85" s="426"/>
      <c r="H85" s="408"/>
      <c r="I85" s="408"/>
      <c r="J85" s="408"/>
      <c r="K85" s="432"/>
      <c r="L85" s="408"/>
      <c r="M85" s="408"/>
      <c r="N85" s="429"/>
      <c r="O85" s="272" t="s">
        <v>227</v>
      </c>
      <c r="P85" s="233" t="s">
        <v>228</v>
      </c>
      <c r="Q85" s="233" t="s">
        <v>56</v>
      </c>
      <c r="R85" s="233">
        <v>108</v>
      </c>
      <c r="S85" s="233" t="s">
        <v>113</v>
      </c>
      <c r="T85" s="125">
        <v>44578</v>
      </c>
      <c r="U85" s="125">
        <v>44918</v>
      </c>
      <c r="V85" s="130" t="s">
        <v>58</v>
      </c>
      <c r="W85" s="266">
        <v>100000000</v>
      </c>
      <c r="X85" s="299" t="s">
        <v>53</v>
      </c>
      <c r="Y85" s="135" t="s">
        <v>67</v>
      </c>
      <c r="Z85" s="134" t="s">
        <v>188</v>
      </c>
      <c r="AA85" s="4"/>
      <c r="AB85" s="4"/>
      <c r="AC85" s="4"/>
      <c r="AD85" s="150"/>
      <c r="AE85" s="150"/>
      <c r="AF85" s="150"/>
      <c r="AG85" s="150"/>
    </row>
    <row r="86" spans="1:69" ht="39.75" customHeight="1">
      <c r="A86" s="423"/>
      <c r="B86" s="438"/>
      <c r="C86" s="438"/>
      <c r="D86" s="438"/>
      <c r="E86" s="405" t="s">
        <v>189</v>
      </c>
      <c r="F86" s="429">
        <v>225848258</v>
      </c>
      <c r="G86" s="426"/>
      <c r="H86" s="408"/>
      <c r="I86" s="408"/>
      <c r="J86" s="408"/>
      <c r="K86" s="432"/>
      <c r="L86" s="408"/>
      <c r="M86" s="408"/>
      <c r="N86" s="429"/>
      <c r="O86" s="272" t="s">
        <v>229</v>
      </c>
      <c r="P86" s="233" t="s">
        <v>230</v>
      </c>
      <c r="Q86" s="130" t="s">
        <v>56</v>
      </c>
      <c r="R86" s="234">
        <f>50+20</f>
        <v>70</v>
      </c>
      <c r="S86" s="130" t="s">
        <v>113</v>
      </c>
      <c r="T86" s="125">
        <v>44572</v>
      </c>
      <c r="U86" s="125">
        <v>44926</v>
      </c>
      <c r="V86" s="130" t="s">
        <v>58</v>
      </c>
      <c r="W86" s="266">
        <v>175648258</v>
      </c>
      <c r="X86" s="299" t="s">
        <v>53</v>
      </c>
      <c r="Y86" s="135" t="s">
        <v>67</v>
      </c>
      <c r="Z86" s="361" t="s">
        <v>216</v>
      </c>
      <c r="AA86" s="4"/>
      <c r="AB86" s="4"/>
      <c r="AC86" s="4"/>
      <c r="AD86" s="150"/>
      <c r="AE86" s="150"/>
      <c r="AF86" s="150"/>
      <c r="AG86" s="150"/>
    </row>
    <row r="87" spans="1:69" ht="39.75" customHeight="1">
      <c r="A87" s="423"/>
      <c r="B87" s="438"/>
      <c r="C87" s="438"/>
      <c r="D87" s="438"/>
      <c r="E87" s="405"/>
      <c r="F87" s="429"/>
      <c r="G87" s="426"/>
      <c r="H87" s="408"/>
      <c r="I87" s="408"/>
      <c r="J87" s="408"/>
      <c r="K87" s="432"/>
      <c r="L87" s="408"/>
      <c r="M87" s="408"/>
      <c r="N87" s="429"/>
      <c r="O87" s="272" t="s">
        <v>231</v>
      </c>
      <c r="P87" s="233" t="s">
        <v>232</v>
      </c>
      <c r="Q87" s="130" t="s">
        <v>56</v>
      </c>
      <c r="R87" s="234">
        <f>25+20</f>
        <v>45</v>
      </c>
      <c r="S87" s="130" t="s">
        <v>113</v>
      </c>
      <c r="T87" s="125">
        <v>44572</v>
      </c>
      <c r="U87" s="125">
        <v>44926</v>
      </c>
      <c r="V87" s="130" t="s">
        <v>63</v>
      </c>
      <c r="W87" s="266">
        <v>50200000</v>
      </c>
      <c r="X87" s="299" t="s">
        <v>53</v>
      </c>
      <c r="Y87" s="135" t="s">
        <v>67</v>
      </c>
      <c r="Z87" s="361"/>
      <c r="AA87" s="4"/>
      <c r="AB87" s="4"/>
      <c r="AC87" s="4"/>
      <c r="AD87" s="150"/>
      <c r="AE87" s="150"/>
      <c r="AF87" s="150"/>
      <c r="AG87" s="150"/>
    </row>
    <row r="88" spans="1:69" ht="39.75" customHeight="1">
      <c r="A88" s="423"/>
      <c r="B88" s="438"/>
      <c r="C88" s="438"/>
      <c r="D88" s="438"/>
      <c r="E88" s="405" t="s">
        <v>233</v>
      </c>
      <c r="F88" s="429">
        <v>3271261923</v>
      </c>
      <c r="G88" s="426"/>
      <c r="H88" s="408"/>
      <c r="I88" s="408"/>
      <c r="J88" s="408"/>
      <c r="K88" s="432"/>
      <c r="L88" s="408"/>
      <c r="M88" s="408"/>
      <c r="N88" s="429" t="s">
        <v>85</v>
      </c>
      <c r="O88" s="436" t="s">
        <v>234</v>
      </c>
      <c r="P88" s="433" t="s">
        <v>235</v>
      </c>
      <c r="Q88" s="433" t="s">
        <v>56</v>
      </c>
      <c r="R88" s="433">
        <f>208+120</f>
        <v>328</v>
      </c>
      <c r="S88" s="433" t="s">
        <v>113</v>
      </c>
      <c r="T88" s="364">
        <v>44572</v>
      </c>
      <c r="U88" s="364">
        <v>44926</v>
      </c>
      <c r="V88" s="130" t="s">
        <v>58</v>
      </c>
      <c r="W88" s="266">
        <v>49836810</v>
      </c>
      <c r="X88" s="299" t="s">
        <v>53</v>
      </c>
      <c r="Y88" s="135" t="s">
        <v>67</v>
      </c>
      <c r="Z88" s="361" t="s">
        <v>216</v>
      </c>
      <c r="AA88" s="4"/>
      <c r="AB88" s="4"/>
      <c r="AC88" s="4"/>
      <c r="AD88" s="150"/>
      <c r="AE88" s="150"/>
      <c r="AF88" s="150"/>
      <c r="AG88" s="150"/>
    </row>
    <row r="89" spans="1:69" ht="39.75" customHeight="1">
      <c r="A89" s="423"/>
      <c r="B89" s="438"/>
      <c r="C89" s="438"/>
      <c r="D89" s="438"/>
      <c r="E89" s="405"/>
      <c r="F89" s="429"/>
      <c r="G89" s="426"/>
      <c r="H89" s="408"/>
      <c r="I89" s="408"/>
      <c r="J89" s="408"/>
      <c r="K89" s="432"/>
      <c r="L89" s="408"/>
      <c r="M89" s="408"/>
      <c r="N89" s="429"/>
      <c r="O89" s="436"/>
      <c r="P89" s="433"/>
      <c r="Q89" s="433"/>
      <c r="R89" s="433"/>
      <c r="S89" s="433"/>
      <c r="T89" s="364"/>
      <c r="U89" s="364"/>
      <c r="V89" s="130" t="s">
        <v>63</v>
      </c>
      <c r="W89" s="266">
        <v>23800000</v>
      </c>
      <c r="X89" s="299" t="s">
        <v>53</v>
      </c>
      <c r="Y89" s="135" t="s">
        <v>67</v>
      </c>
      <c r="Z89" s="361"/>
      <c r="AA89" s="4"/>
      <c r="AB89" s="4"/>
      <c r="AC89" s="4"/>
      <c r="AD89" s="150"/>
      <c r="AE89" s="150"/>
      <c r="AF89" s="150"/>
      <c r="AG89" s="150"/>
    </row>
    <row r="90" spans="1:69" ht="39.75" customHeight="1">
      <c r="A90" s="423"/>
      <c r="B90" s="438"/>
      <c r="C90" s="438"/>
      <c r="D90" s="438"/>
      <c r="E90" s="405"/>
      <c r="F90" s="429"/>
      <c r="G90" s="426"/>
      <c r="H90" s="408"/>
      <c r="I90" s="408"/>
      <c r="J90" s="408"/>
      <c r="K90" s="432"/>
      <c r="L90" s="408"/>
      <c r="M90" s="408"/>
      <c r="N90" s="429"/>
      <c r="O90" s="436"/>
      <c r="P90" s="433"/>
      <c r="Q90" s="433"/>
      <c r="R90" s="433"/>
      <c r="S90" s="433"/>
      <c r="T90" s="364"/>
      <c r="U90" s="364"/>
      <c r="V90" s="130" t="s">
        <v>98</v>
      </c>
      <c r="W90" s="266">
        <v>3197625113</v>
      </c>
      <c r="X90" s="299" t="s">
        <v>53</v>
      </c>
      <c r="Y90" s="135" t="s">
        <v>67</v>
      </c>
      <c r="Z90" s="361"/>
      <c r="AA90" s="4"/>
      <c r="AB90" s="4"/>
      <c r="AC90" s="4"/>
      <c r="AD90" s="150"/>
      <c r="AE90" s="150"/>
      <c r="AF90" s="150"/>
      <c r="AG90" s="150"/>
    </row>
    <row r="91" spans="1:69" ht="39.75" customHeight="1">
      <c r="A91" s="423"/>
      <c r="B91" s="438"/>
      <c r="C91" s="438"/>
      <c r="D91" s="438"/>
      <c r="E91" s="405" t="s">
        <v>236</v>
      </c>
      <c r="F91" s="429">
        <v>2316444339</v>
      </c>
      <c r="G91" s="426"/>
      <c r="H91" s="408"/>
      <c r="I91" s="408"/>
      <c r="J91" s="408"/>
      <c r="K91" s="432"/>
      <c r="L91" s="408"/>
      <c r="M91" s="408"/>
      <c r="N91" s="429"/>
      <c r="O91" s="436" t="s">
        <v>234</v>
      </c>
      <c r="P91" s="433" t="s">
        <v>237</v>
      </c>
      <c r="Q91" s="433" t="s">
        <v>56</v>
      </c>
      <c r="R91" s="433">
        <f>139+40</f>
        <v>179</v>
      </c>
      <c r="S91" s="433" t="s">
        <v>113</v>
      </c>
      <c r="T91" s="364">
        <v>44572</v>
      </c>
      <c r="U91" s="364">
        <v>44926</v>
      </c>
      <c r="V91" s="130" t="s">
        <v>58</v>
      </c>
      <c r="W91" s="266">
        <v>1208569297</v>
      </c>
      <c r="X91" s="299" t="s">
        <v>53</v>
      </c>
      <c r="Y91" s="135" t="s">
        <v>67</v>
      </c>
      <c r="Z91" s="361" t="s">
        <v>216</v>
      </c>
      <c r="AA91" s="4"/>
      <c r="AB91" s="4"/>
      <c r="AC91" s="4"/>
      <c r="AD91" s="150"/>
      <c r="AE91" s="150"/>
      <c r="AF91" s="150"/>
      <c r="AG91" s="150"/>
    </row>
    <row r="92" spans="1:69" ht="39.75" customHeight="1">
      <c r="A92" s="423"/>
      <c r="B92" s="438"/>
      <c r="C92" s="438"/>
      <c r="D92" s="438"/>
      <c r="E92" s="405"/>
      <c r="F92" s="429"/>
      <c r="G92" s="426"/>
      <c r="H92" s="408"/>
      <c r="I92" s="408"/>
      <c r="J92" s="408"/>
      <c r="K92" s="432"/>
      <c r="L92" s="408"/>
      <c r="M92" s="408"/>
      <c r="N92" s="429"/>
      <c r="O92" s="436"/>
      <c r="P92" s="433"/>
      <c r="Q92" s="433"/>
      <c r="R92" s="433"/>
      <c r="S92" s="433"/>
      <c r="T92" s="364"/>
      <c r="U92" s="364"/>
      <c r="V92" s="130" t="s">
        <v>63</v>
      </c>
      <c r="W92" s="266">
        <v>42000000</v>
      </c>
      <c r="X92" s="299" t="s">
        <v>53</v>
      </c>
      <c r="Y92" s="135" t="s">
        <v>67</v>
      </c>
      <c r="Z92" s="361"/>
      <c r="AA92" s="4"/>
      <c r="AB92" s="4"/>
      <c r="AC92" s="4"/>
      <c r="AD92" s="150"/>
      <c r="AE92" s="150"/>
      <c r="AF92" s="150"/>
      <c r="AG92" s="150"/>
    </row>
    <row r="93" spans="1:69" ht="39.75" customHeight="1">
      <c r="A93" s="423"/>
      <c r="B93" s="438"/>
      <c r="C93" s="438"/>
      <c r="D93" s="438"/>
      <c r="E93" s="405"/>
      <c r="F93" s="429"/>
      <c r="G93" s="426"/>
      <c r="H93" s="408"/>
      <c r="I93" s="408"/>
      <c r="J93" s="408"/>
      <c r="K93" s="432"/>
      <c r="L93" s="408"/>
      <c r="M93" s="408"/>
      <c r="N93" s="429"/>
      <c r="O93" s="436"/>
      <c r="P93" s="433"/>
      <c r="Q93" s="433"/>
      <c r="R93" s="433"/>
      <c r="S93" s="433"/>
      <c r="T93" s="364"/>
      <c r="U93" s="364"/>
      <c r="V93" s="130" t="s">
        <v>98</v>
      </c>
      <c r="W93" s="266">
        <v>1065875042</v>
      </c>
      <c r="X93" s="299" t="s">
        <v>53</v>
      </c>
      <c r="Y93" s="135" t="s">
        <v>67</v>
      </c>
      <c r="Z93" s="361"/>
      <c r="AA93" s="4"/>
      <c r="AB93" s="4"/>
      <c r="AC93" s="4"/>
      <c r="AD93" s="150"/>
      <c r="AE93" s="150"/>
      <c r="AF93" s="150"/>
      <c r="AG93" s="150"/>
    </row>
    <row r="94" spans="1:69" ht="39.75" customHeight="1">
      <c r="A94" s="423"/>
      <c r="B94" s="438"/>
      <c r="C94" s="438"/>
      <c r="D94" s="438"/>
      <c r="E94" s="405" t="s">
        <v>238</v>
      </c>
      <c r="F94" s="429">
        <v>3435308865</v>
      </c>
      <c r="G94" s="426"/>
      <c r="H94" s="408"/>
      <c r="I94" s="408"/>
      <c r="J94" s="408"/>
      <c r="K94" s="432"/>
      <c r="L94" s="408"/>
      <c r="M94" s="408"/>
      <c r="N94" s="429"/>
      <c r="O94" s="272" t="s">
        <v>239</v>
      </c>
      <c r="P94" s="130" t="s">
        <v>240</v>
      </c>
      <c r="Q94" s="130" t="s">
        <v>56</v>
      </c>
      <c r="R94" s="234">
        <f>47+20</f>
        <v>67</v>
      </c>
      <c r="S94" s="130" t="s">
        <v>113</v>
      </c>
      <c r="T94" s="125">
        <v>44572</v>
      </c>
      <c r="U94" s="125">
        <v>44926</v>
      </c>
      <c r="V94" s="130" t="s">
        <v>58</v>
      </c>
      <c r="W94" s="266">
        <v>181683754</v>
      </c>
      <c r="X94" s="299" t="s">
        <v>53</v>
      </c>
      <c r="Y94" s="135" t="s">
        <v>67</v>
      </c>
      <c r="Z94" s="361" t="s">
        <v>216</v>
      </c>
      <c r="AA94" s="4"/>
      <c r="AB94" s="4"/>
      <c r="AC94" s="4"/>
      <c r="AD94" s="150"/>
      <c r="AE94" s="150"/>
      <c r="AF94" s="150"/>
      <c r="AG94" s="150"/>
    </row>
    <row r="95" spans="1:69" s="165" customFormat="1" ht="39.75" customHeight="1">
      <c r="A95" s="423"/>
      <c r="B95" s="438"/>
      <c r="C95" s="438"/>
      <c r="D95" s="438"/>
      <c r="E95" s="405"/>
      <c r="F95" s="429"/>
      <c r="G95" s="426"/>
      <c r="H95" s="408"/>
      <c r="I95" s="408"/>
      <c r="J95" s="408"/>
      <c r="K95" s="432"/>
      <c r="L95" s="408"/>
      <c r="M95" s="408"/>
      <c r="N95" s="429"/>
      <c r="O95" s="129" t="s">
        <v>241</v>
      </c>
      <c r="P95" s="233" t="s">
        <v>242</v>
      </c>
      <c r="Q95" s="233" t="s">
        <v>56</v>
      </c>
      <c r="R95" s="234">
        <v>600</v>
      </c>
      <c r="S95" s="233" t="s">
        <v>113</v>
      </c>
      <c r="T95" s="125">
        <v>44572</v>
      </c>
      <c r="U95" s="125">
        <v>44926</v>
      </c>
      <c r="V95" s="130" t="s">
        <v>63</v>
      </c>
      <c r="W95" s="266">
        <v>56000000</v>
      </c>
      <c r="X95" s="299" t="s">
        <v>53</v>
      </c>
      <c r="Y95" s="135" t="s">
        <v>67</v>
      </c>
      <c r="Z95" s="361"/>
      <c r="AA95" s="4"/>
      <c r="AB95" s="4"/>
      <c r="AC95" s="4"/>
      <c r="AD95" s="150"/>
      <c r="AE95" s="150"/>
      <c r="AF95" s="150"/>
      <c r="AG95" s="150"/>
      <c r="AH95" s="157"/>
      <c r="AI95" s="157"/>
      <c r="AJ95" s="157"/>
      <c r="AK95" s="157"/>
      <c r="AL95" s="157"/>
      <c r="AM95" s="157"/>
      <c r="AN95" s="157"/>
      <c r="AO95" s="157"/>
      <c r="AP95" s="157"/>
      <c r="AQ95" s="157"/>
      <c r="AR95" s="157"/>
      <c r="AS95" s="157"/>
      <c r="AT95" s="157"/>
      <c r="AU95" s="157"/>
      <c r="AV95" s="157"/>
      <c r="AW95" s="157"/>
      <c r="AX95" s="157"/>
      <c r="AY95" s="157"/>
      <c r="AZ95" s="157"/>
      <c r="BA95" s="157"/>
      <c r="BB95" s="157"/>
      <c r="BC95" s="157"/>
      <c r="BD95" s="157"/>
      <c r="BE95" s="157"/>
      <c r="BF95" s="157"/>
      <c r="BG95" s="157"/>
      <c r="BH95" s="157"/>
      <c r="BI95" s="157"/>
      <c r="BJ95" s="157"/>
      <c r="BK95" s="157"/>
      <c r="BL95" s="157"/>
      <c r="BM95" s="157"/>
      <c r="BN95" s="157"/>
      <c r="BO95" s="157"/>
      <c r="BP95" s="157"/>
      <c r="BQ95" s="157"/>
    </row>
    <row r="96" spans="1:69" ht="39.75" customHeight="1">
      <c r="A96" s="423"/>
      <c r="B96" s="438"/>
      <c r="C96" s="438"/>
      <c r="D96" s="438"/>
      <c r="E96" s="405"/>
      <c r="F96" s="429"/>
      <c r="G96" s="426"/>
      <c r="H96" s="408"/>
      <c r="I96" s="408"/>
      <c r="J96" s="408"/>
      <c r="K96" s="432"/>
      <c r="L96" s="408"/>
      <c r="M96" s="408"/>
      <c r="N96" s="429"/>
      <c r="O96" s="129" t="s">
        <v>243</v>
      </c>
      <c r="P96" s="233" t="s">
        <v>244</v>
      </c>
      <c r="Q96" s="233" t="s">
        <v>56</v>
      </c>
      <c r="R96" s="234">
        <v>240000</v>
      </c>
      <c r="S96" s="233" t="s">
        <v>113</v>
      </c>
      <c r="T96" s="125">
        <v>44572</v>
      </c>
      <c r="U96" s="125">
        <v>44926</v>
      </c>
      <c r="V96" s="130" t="s">
        <v>98</v>
      </c>
      <c r="W96" s="266">
        <v>3197625111</v>
      </c>
      <c r="X96" s="299" t="s">
        <v>53</v>
      </c>
      <c r="Y96" s="135" t="s">
        <v>67</v>
      </c>
      <c r="Z96" s="361"/>
      <c r="AA96" s="4"/>
      <c r="AB96" s="4"/>
      <c r="AC96" s="4"/>
      <c r="AD96" s="150"/>
      <c r="AE96" s="150"/>
      <c r="AF96" s="150"/>
      <c r="AG96" s="150"/>
    </row>
    <row r="97" spans="1:69" ht="39.75" customHeight="1">
      <c r="A97" s="423"/>
      <c r="B97" s="438"/>
      <c r="C97" s="438"/>
      <c r="D97" s="438"/>
      <c r="E97" s="405" t="s">
        <v>69</v>
      </c>
      <c r="F97" s="429">
        <v>1015794656</v>
      </c>
      <c r="G97" s="426"/>
      <c r="H97" s="408"/>
      <c r="I97" s="408"/>
      <c r="J97" s="408"/>
      <c r="K97" s="432"/>
      <c r="L97" s="408"/>
      <c r="M97" s="408"/>
      <c r="N97" s="429"/>
      <c r="O97" s="272" t="s">
        <v>245</v>
      </c>
      <c r="P97" s="130" t="s">
        <v>246</v>
      </c>
      <c r="Q97" s="130" t="s">
        <v>56</v>
      </c>
      <c r="R97" s="234">
        <f>2900+2000</f>
        <v>4900</v>
      </c>
      <c r="S97" s="130" t="s">
        <v>113</v>
      </c>
      <c r="T97" s="125">
        <v>44572</v>
      </c>
      <c r="U97" s="125">
        <v>44926</v>
      </c>
      <c r="V97" s="130" t="s">
        <v>58</v>
      </c>
      <c r="W97" s="266">
        <v>1001794656</v>
      </c>
      <c r="X97" s="299" t="s">
        <v>53</v>
      </c>
      <c r="Y97" s="135" t="s">
        <v>67</v>
      </c>
      <c r="Z97" s="361" t="s">
        <v>216</v>
      </c>
      <c r="AA97" s="4"/>
      <c r="AB97" s="4"/>
      <c r="AC97" s="4"/>
      <c r="AD97" s="150"/>
      <c r="AE97" s="150"/>
      <c r="AF97" s="150"/>
      <c r="AG97" s="150"/>
    </row>
    <row r="98" spans="1:69" ht="39.75" customHeight="1">
      <c r="A98" s="423"/>
      <c r="B98" s="438"/>
      <c r="C98" s="438"/>
      <c r="D98" s="438"/>
      <c r="E98" s="405"/>
      <c r="F98" s="429"/>
      <c r="G98" s="426"/>
      <c r="H98" s="408"/>
      <c r="I98" s="408"/>
      <c r="J98" s="408"/>
      <c r="K98" s="432"/>
      <c r="L98" s="408"/>
      <c r="M98" s="408"/>
      <c r="N98" s="429"/>
      <c r="O98" s="129" t="s">
        <v>209</v>
      </c>
      <c r="P98" s="130" t="s">
        <v>210</v>
      </c>
      <c r="Q98" s="130" t="s">
        <v>56</v>
      </c>
      <c r="R98" s="130">
        <v>4</v>
      </c>
      <c r="S98" s="130" t="s">
        <v>57</v>
      </c>
      <c r="T98" s="125">
        <v>44572</v>
      </c>
      <c r="U98" s="125">
        <v>44926</v>
      </c>
      <c r="V98" s="130" t="s">
        <v>63</v>
      </c>
      <c r="W98" s="266">
        <v>14000000</v>
      </c>
      <c r="X98" s="299" t="s">
        <v>53</v>
      </c>
      <c r="Y98" s="135" t="s">
        <v>67</v>
      </c>
      <c r="Z98" s="361"/>
      <c r="AA98" s="4"/>
      <c r="AB98" s="4"/>
      <c r="AC98" s="4"/>
      <c r="AD98" s="150"/>
      <c r="AE98" s="150"/>
      <c r="AF98" s="150"/>
      <c r="AG98" s="150"/>
    </row>
    <row r="99" spans="1:69" s="165" customFormat="1" ht="39.75" customHeight="1">
      <c r="A99" s="423"/>
      <c r="B99" s="357" t="s">
        <v>247</v>
      </c>
      <c r="C99" s="357" t="s">
        <v>248</v>
      </c>
      <c r="D99" s="420">
        <v>3</v>
      </c>
      <c r="E99" s="113" t="s">
        <v>249</v>
      </c>
      <c r="F99" s="248">
        <v>150000000</v>
      </c>
      <c r="G99" s="256" t="s">
        <v>250</v>
      </c>
      <c r="H99" s="172" t="s">
        <v>250</v>
      </c>
      <c r="I99" s="177" t="s">
        <v>250</v>
      </c>
      <c r="J99" s="177" t="s">
        <v>152</v>
      </c>
      <c r="K99" s="177" t="s">
        <v>152</v>
      </c>
      <c r="L99" s="177" t="s">
        <v>152</v>
      </c>
      <c r="M99" s="177" t="s">
        <v>152</v>
      </c>
      <c r="N99" s="110" t="s">
        <v>152</v>
      </c>
      <c r="O99" s="421" t="s">
        <v>251</v>
      </c>
      <c r="P99" s="357" t="s">
        <v>252</v>
      </c>
      <c r="Q99" s="357" t="s">
        <v>56</v>
      </c>
      <c r="R99" s="357">
        <v>2</v>
      </c>
      <c r="S99" s="357" t="s">
        <v>88</v>
      </c>
      <c r="T99" s="356">
        <v>44621</v>
      </c>
      <c r="U99" s="356">
        <v>44926</v>
      </c>
      <c r="V99" s="48" t="s">
        <v>58</v>
      </c>
      <c r="W99" s="120">
        <v>150000000</v>
      </c>
      <c r="X99" s="224" t="s">
        <v>53</v>
      </c>
      <c r="Y99" s="130" t="s">
        <v>67</v>
      </c>
      <c r="Z99" s="361" t="s">
        <v>161</v>
      </c>
      <c r="AA99" s="4"/>
      <c r="AB99" s="4"/>
      <c r="AC99" s="4"/>
      <c r="AD99" s="150"/>
      <c r="AE99" s="150"/>
      <c r="AF99" s="150"/>
      <c r="AG99" s="150"/>
      <c r="AH99" s="157"/>
      <c r="AI99" s="157"/>
      <c r="AJ99" s="157"/>
      <c r="AK99" s="157"/>
      <c r="AL99" s="157"/>
      <c r="AM99" s="157"/>
      <c r="AN99" s="157"/>
      <c r="AO99" s="157"/>
      <c r="AP99" s="157"/>
      <c r="AQ99" s="157"/>
      <c r="AR99" s="157"/>
      <c r="AS99" s="157"/>
      <c r="AT99" s="157"/>
      <c r="AU99" s="157"/>
      <c r="AV99" s="157"/>
      <c r="AW99" s="157"/>
      <c r="AX99" s="157"/>
      <c r="AY99" s="157"/>
      <c r="AZ99" s="157"/>
      <c r="BA99" s="157"/>
      <c r="BB99" s="157"/>
      <c r="BC99" s="157"/>
      <c r="BD99" s="157"/>
      <c r="BE99" s="157"/>
      <c r="BF99" s="157"/>
      <c r="BG99" s="157"/>
      <c r="BH99" s="157"/>
      <c r="BI99" s="157"/>
      <c r="BJ99" s="157"/>
      <c r="BK99" s="157"/>
      <c r="BL99" s="157"/>
      <c r="BM99" s="157"/>
      <c r="BN99" s="157"/>
      <c r="BO99" s="157"/>
      <c r="BP99" s="157"/>
      <c r="BQ99" s="157"/>
    </row>
    <row r="100" spans="1:69" ht="39.75" customHeight="1">
      <c r="A100" s="423"/>
      <c r="B100" s="357"/>
      <c r="C100" s="357"/>
      <c r="D100" s="420"/>
      <c r="E100" s="229" t="s">
        <v>253</v>
      </c>
      <c r="F100" s="247">
        <v>150000000</v>
      </c>
      <c r="G100" s="255" t="s">
        <v>250</v>
      </c>
      <c r="H100" s="33" t="s">
        <v>250</v>
      </c>
      <c r="I100" s="179" t="s">
        <v>250</v>
      </c>
      <c r="J100" s="179" t="s">
        <v>152</v>
      </c>
      <c r="K100" s="179" t="s">
        <v>152</v>
      </c>
      <c r="L100" s="177" t="s">
        <v>152</v>
      </c>
      <c r="M100" s="177" t="s">
        <v>152</v>
      </c>
      <c r="N100" s="110" t="s">
        <v>152</v>
      </c>
      <c r="O100" s="421"/>
      <c r="P100" s="357"/>
      <c r="Q100" s="357"/>
      <c r="R100" s="357"/>
      <c r="S100" s="357"/>
      <c r="T100" s="356"/>
      <c r="U100" s="356"/>
      <c r="V100" s="48" t="s">
        <v>58</v>
      </c>
      <c r="W100" s="266">
        <v>150000000</v>
      </c>
      <c r="X100" s="300" t="s">
        <v>53</v>
      </c>
      <c r="Y100" s="130" t="s">
        <v>67</v>
      </c>
      <c r="Z100" s="361" t="s">
        <v>161</v>
      </c>
      <c r="AA100" s="4"/>
      <c r="AB100" s="4"/>
      <c r="AC100" s="4"/>
      <c r="AD100" s="150"/>
      <c r="AE100" s="150"/>
      <c r="AF100" s="150"/>
      <c r="AG100" s="150"/>
    </row>
    <row r="101" spans="1:69" ht="39.75" customHeight="1">
      <c r="A101" s="423"/>
      <c r="B101" s="357"/>
      <c r="C101" s="357"/>
      <c r="D101" s="420"/>
      <c r="E101" s="229" t="s">
        <v>254</v>
      </c>
      <c r="F101" s="247">
        <v>100000000</v>
      </c>
      <c r="G101" s="255" t="s">
        <v>250</v>
      </c>
      <c r="H101" s="33" t="s">
        <v>250</v>
      </c>
      <c r="I101" s="179" t="s">
        <v>250</v>
      </c>
      <c r="J101" s="179" t="s">
        <v>152</v>
      </c>
      <c r="K101" s="179" t="s">
        <v>152</v>
      </c>
      <c r="L101" s="177" t="s">
        <v>152</v>
      </c>
      <c r="M101" s="177" t="s">
        <v>152</v>
      </c>
      <c r="N101" s="110" t="s">
        <v>152</v>
      </c>
      <c r="O101" s="421"/>
      <c r="P101" s="357"/>
      <c r="Q101" s="357"/>
      <c r="R101" s="357"/>
      <c r="S101" s="357"/>
      <c r="T101" s="356"/>
      <c r="U101" s="356"/>
      <c r="V101" s="48" t="s">
        <v>98</v>
      </c>
      <c r="W101" s="266">
        <v>100000000</v>
      </c>
      <c r="X101" s="300" t="s">
        <v>53</v>
      </c>
      <c r="Y101" s="130" t="s">
        <v>67</v>
      </c>
      <c r="Z101" s="361" t="s">
        <v>161</v>
      </c>
      <c r="AA101" s="4"/>
      <c r="AB101" s="4"/>
      <c r="AC101" s="4"/>
      <c r="AD101" s="150"/>
      <c r="AE101" s="150"/>
      <c r="AF101" s="150"/>
      <c r="AG101" s="150"/>
    </row>
    <row r="102" spans="1:69" ht="39.75" customHeight="1">
      <c r="A102" s="423"/>
      <c r="B102" s="357"/>
      <c r="C102" s="357"/>
      <c r="D102" s="420"/>
      <c r="E102" s="229" t="s">
        <v>255</v>
      </c>
      <c r="F102" s="247">
        <v>250000000</v>
      </c>
      <c r="G102" s="255" t="s">
        <v>250</v>
      </c>
      <c r="H102" s="33" t="s">
        <v>250</v>
      </c>
      <c r="I102" s="179" t="s">
        <v>250</v>
      </c>
      <c r="J102" s="179" t="s">
        <v>152</v>
      </c>
      <c r="K102" s="179" t="s">
        <v>152</v>
      </c>
      <c r="L102" s="177" t="s">
        <v>152</v>
      </c>
      <c r="M102" s="177" t="s">
        <v>152</v>
      </c>
      <c r="N102" s="110" t="s">
        <v>152</v>
      </c>
      <c r="O102" s="421"/>
      <c r="P102" s="357"/>
      <c r="Q102" s="357"/>
      <c r="R102" s="357"/>
      <c r="S102" s="357"/>
      <c r="T102" s="356"/>
      <c r="U102" s="356"/>
      <c r="V102" s="48" t="s">
        <v>98</v>
      </c>
      <c r="W102" s="266">
        <v>250000000</v>
      </c>
      <c r="X102" s="300" t="s">
        <v>53</v>
      </c>
      <c r="Y102" s="130" t="s">
        <v>67</v>
      </c>
      <c r="Z102" s="361" t="s">
        <v>161</v>
      </c>
      <c r="AA102" s="4"/>
      <c r="AB102" s="4"/>
      <c r="AC102" s="4"/>
      <c r="AD102" s="150"/>
      <c r="AE102" s="150"/>
      <c r="AF102" s="150"/>
      <c r="AG102" s="150"/>
    </row>
    <row r="103" spans="1:69" ht="39.75" customHeight="1">
      <c r="A103" s="423"/>
      <c r="B103" s="357"/>
      <c r="C103" s="357"/>
      <c r="D103" s="420"/>
      <c r="E103" s="229" t="s">
        <v>256</v>
      </c>
      <c r="F103" s="250">
        <v>250000000</v>
      </c>
      <c r="G103" s="255" t="s">
        <v>250</v>
      </c>
      <c r="H103" s="33" t="s">
        <v>250</v>
      </c>
      <c r="I103" s="179" t="s">
        <v>250</v>
      </c>
      <c r="J103" s="179" t="s">
        <v>152</v>
      </c>
      <c r="K103" s="179" t="s">
        <v>152</v>
      </c>
      <c r="L103" s="177" t="s">
        <v>152</v>
      </c>
      <c r="M103" s="177" t="s">
        <v>152</v>
      </c>
      <c r="N103" s="110" t="s">
        <v>152</v>
      </c>
      <c r="O103" s="133" t="s">
        <v>257</v>
      </c>
      <c r="P103" s="34" t="s">
        <v>258</v>
      </c>
      <c r="Q103" s="34" t="s">
        <v>56</v>
      </c>
      <c r="R103" s="230">
        <v>1</v>
      </c>
      <c r="S103" s="34" t="s">
        <v>88</v>
      </c>
      <c r="T103" s="264">
        <v>44621</v>
      </c>
      <c r="U103" s="264">
        <v>44926</v>
      </c>
      <c r="V103" s="48" t="s">
        <v>259</v>
      </c>
      <c r="W103" s="266">
        <v>250000000</v>
      </c>
      <c r="X103" s="300" t="s">
        <v>53</v>
      </c>
      <c r="Y103" s="135" t="s">
        <v>67</v>
      </c>
      <c r="Z103" s="134" t="s">
        <v>161</v>
      </c>
      <c r="AA103" s="4"/>
      <c r="AB103" s="4"/>
      <c r="AC103" s="4"/>
      <c r="AD103" s="150"/>
      <c r="AE103" s="150"/>
      <c r="AF103" s="150"/>
      <c r="AG103" s="150"/>
    </row>
    <row r="104" spans="1:69" ht="39.75" customHeight="1">
      <c r="A104" s="439" t="s">
        <v>260</v>
      </c>
      <c r="B104" s="357" t="s">
        <v>261</v>
      </c>
      <c r="C104" s="357" t="s">
        <v>262</v>
      </c>
      <c r="D104" s="420">
        <v>3000</v>
      </c>
      <c r="E104" s="427" t="s">
        <v>263</v>
      </c>
      <c r="F104" s="428">
        <v>10729191000</v>
      </c>
      <c r="G104" s="255" t="s">
        <v>250</v>
      </c>
      <c r="H104" s="33" t="s">
        <v>152</v>
      </c>
      <c r="I104" s="179" t="s">
        <v>250</v>
      </c>
      <c r="J104" s="179" t="s">
        <v>152</v>
      </c>
      <c r="K104" s="179" t="s">
        <v>152</v>
      </c>
      <c r="L104" s="177" t="s">
        <v>152</v>
      </c>
      <c r="M104" s="177" t="s">
        <v>152</v>
      </c>
      <c r="N104" s="110" t="s">
        <v>152</v>
      </c>
      <c r="O104" s="421" t="s">
        <v>264</v>
      </c>
      <c r="P104" s="357" t="s">
        <v>265</v>
      </c>
      <c r="Q104" s="357" t="s">
        <v>56</v>
      </c>
      <c r="R104" s="440">
        <f>130000+500</f>
        <v>130500</v>
      </c>
      <c r="S104" s="357" t="s">
        <v>113</v>
      </c>
      <c r="T104" s="356">
        <v>44621</v>
      </c>
      <c r="U104" s="356">
        <v>44926</v>
      </c>
      <c r="V104" s="48" t="s">
        <v>98</v>
      </c>
      <c r="W104" s="266">
        <v>9529191000</v>
      </c>
      <c r="X104" s="299" t="s">
        <v>53</v>
      </c>
      <c r="Y104" s="135" t="s">
        <v>266</v>
      </c>
      <c r="Z104" s="361" t="s">
        <v>161</v>
      </c>
      <c r="AA104" s="4"/>
      <c r="AB104" s="4"/>
      <c r="AC104" s="4"/>
      <c r="AD104" s="150"/>
      <c r="AE104" s="150"/>
      <c r="AF104" s="150"/>
      <c r="AG104" s="150"/>
    </row>
    <row r="105" spans="1:69" ht="39.75" customHeight="1">
      <c r="A105" s="439"/>
      <c r="B105" s="357"/>
      <c r="C105" s="357"/>
      <c r="D105" s="420"/>
      <c r="E105" s="427"/>
      <c r="F105" s="428"/>
      <c r="G105" s="255" t="s">
        <v>250</v>
      </c>
      <c r="H105" s="33" t="s">
        <v>152</v>
      </c>
      <c r="I105" s="179" t="s">
        <v>250</v>
      </c>
      <c r="J105" s="179" t="s">
        <v>152</v>
      </c>
      <c r="K105" s="179" t="s">
        <v>152</v>
      </c>
      <c r="L105" s="177" t="s">
        <v>152</v>
      </c>
      <c r="M105" s="177" t="s">
        <v>152</v>
      </c>
      <c r="N105" s="110" t="s">
        <v>152</v>
      </c>
      <c r="O105" s="421"/>
      <c r="P105" s="357"/>
      <c r="Q105" s="357"/>
      <c r="R105" s="440"/>
      <c r="S105" s="357"/>
      <c r="T105" s="356"/>
      <c r="U105" s="356"/>
      <c r="V105" s="48" t="s">
        <v>58</v>
      </c>
      <c r="W105" s="266">
        <v>1200000000</v>
      </c>
      <c r="X105" s="299" t="s">
        <v>53</v>
      </c>
      <c r="Y105" s="130" t="s">
        <v>67</v>
      </c>
      <c r="Z105" s="361"/>
      <c r="AA105" s="4"/>
      <c r="AB105" s="4"/>
      <c r="AC105" s="4"/>
      <c r="AD105" s="150"/>
      <c r="AE105" s="150"/>
      <c r="AF105" s="150"/>
      <c r="AG105" s="150"/>
    </row>
    <row r="106" spans="1:69" ht="39.75" customHeight="1">
      <c r="A106" s="439"/>
      <c r="B106" s="357"/>
      <c r="C106" s="357"/>
      <c r="D106" s="420"/>
      <c r="E106" s="113" t="s">
        <v>267</v>
      </c>
      <c r="F106" s="251">
        <v>800000000</v>
      </c>
      <c r="G106" s="255" t="s">
        <v>250</v>
      </c>
      <c r="H106" s="33" t="s">
        <v>152</v>
      </c>
      <c r="I106" s="179" t="s">
        <v>250</v>
      </c>
      <c r="J106" s="179" t="s">
        <v>152</v>
      </c>
      <c r="K106" s="179" t="s">
        <v>152</v>
      </c>
      <c r="L106" s="177" t="s">
        <v>152</v>
      </c>
      <c r="M106" s="177" t="s">
        <v>152</v>
      </c>
      <c r="N106" s="110" t="s">
        <v>152</v>
      </c>
      <c r="O106" s="421"/>
      <c r="P106" s="357" t="s">
        <v>268</v>
      </c>
      <c r="Q106" s="357" t="s">
        <v>56</v>
      </c>
      <c r="R106" s="422">
        <v>100</v>
      </c>
      <c r="S106" s="357" t="s">
        <v>113</v>
      </c>
      <c r="T106" s="356">
        <v>44621</v>
      </c>
      <c r="U106" s="356">
        <v>44926</v>
      </c>
      <c r="V106" s="48" t="s">
        <v>58</v>
      </c>
      <c r="W106" s="266">
        <v>800000000</v>
      </c>
      <c r="X106" s="299" t="s">
        <v>53</v>
      </c>
      <c r="Y106" s="130" t="s">
        <v>67</v>
      </c>
      <c r="Z106" s="134" t="s">
        <v>161</v>
      </c>
      <c r="AA106" s="4"/>
      <c r="AB106" s="4"/>
      <c r="AC106" s="4"/>
      <c r="AD106" s="150"/>
      <c r="AE106" s="150"/>
      <c r="AF106" s="150"/>
      <c r="AG106" s="150"/>
    </row>
    <row r="107" spans="1:69" ht="39.75" customHeight="1">
      <c r="A107" s="439"/>
      <c r="B107" s="357"/>
      <c r="C107" s="357"/>
      <c r="D107" s="420"/>
      <c r="E107" s="168" t="s">
        <v>269</v>
      </c>
      <c r="F107" s="251">
        <v>700000000</v>
      </c>
      <c r="G107" s="255" t="s">
        <v>250</v>
      </c>
      <c r="H107" s="33" t="s">
        <v>152</v>
      </c>
      <c r="I107" s="179" t="s">
        <v>250</v>
      </c>
      <c r="J107" s="179" t="s">
        <v>152</v>
      </c>
      <c r="K107" s="179" t="s">
        <v>152</v>
      </c>
      <c r="L107" s="177" t="s">
        <v>152</v>
      </c>
      <c r="M107" s="177" t="s">
        <v>152</v>
      </c>
      <c r="N107" s="257" t="s">
        <v>152</v>
      </c>
      <c r="O107" s="421"/>
      <c r="P107" s="357"/>
      <c r="Q107" s="357"/>
      <c r="R107" s="422"/>
      <c r="S107" s="357"/>
      <c r="T107" s="356"/>
      <c r="U107" s="356"/>
      <c r="V107" s="48" t="s">
        <v>58</v>
      </c>
      <c r="W107" s="266">
        <v>700000000</v>
      </c>
      <c r="X107" s="299" t="s">
        <v>53</v>
      </c>
      <c r="Y107" s="135" t="s">
        <v>270</v>
      </c>
      <c r="Z107" s="134" t="s">
        <v>161</v>
      </c>
      <c r="AA107" s="4"/>
      <c r="AB107" s="4"/>
      <c r="AC107" s="4"/>
      <c r="AD107" s="150"/>
      <c r="AE107" s="150"/>
      <c r="AF107" s="150"/>
      <c r="AG107" s="150"/>
    </row>
    <row r="108" spans="1:69" ht="39.75" customHeight="1">
      <c r="A108" s="439"/>
      <c r="B108" s="357"/>
      <c r="C108" s="357"/>
      <c r="D108" s="420"/>
      <c r="E108" s="427" t="s">
        <v>271</v>
      </c>
      <c r="F108" s="428">
        <v>7051000000</v>
      </c>
      <c r="G108" s="255" t="s">
        <v>250</v>
      </c>
      <c r="H108" s="33" t="s">
        <v>152</v>
      </c>
      <c r="I108" s="179" t="s">
        <v>250</v>
      </c>
      <c r="J108" s="179" t="s">
        <v>152</v>
      </c>
      <c r="K108" s="179" t="s">
        <v>152</v>
      </c>
      <c r="L108" s="177" t="s">
        <v>152</v>
      </c>
      <c r="M108" s="177" t="s">
        <v>152</v>
      </c>
      <c r="N108" s="257" t="s">
        <v>152</v>
      </c>
      <c r="O108" s="421" t="s">
        <v>272</v>
      </c>
      <c r="P108" s="357" t="s">
        <v>273</v>
      </c>
      <c r="Q108" s="357" t="s">
        <v>56</v>
      </c>
      <c r="R108" s="441">
        <v>800</v>
      </c>
      <c r="S108" s="357" t="s">
        <v>113</v>
      </c>
      <c r="T108" s="356">
        <v>44621</v>
      </c>
      <c r="U108" s="356">
        <v>44926</v>
      </c>
      <c r="V108" s="48" t="s">
        <v>58</v>
      </c>
      <c r="W108" s="266">
        <v>450000000</v>
      </c>
      <c r="X108" s="299" t="s">
        <v>53</v>
      </c>
      <c r="Y108" s="130" t="s">
        <v>67</v>
      </c>
      <c r="Z108" s="134" t="s">
        <v>161</v>
      </c>
      <c r="AA108" s="4"/>
      <c r="AB108" s="4"/>
      <c r="AC108" s="4"/>
      <c r="AD108" s="150"/>
      <c r="AE108" s="150"/>
      <c r="AF108" s="150"/>
      <c r="AG108" s="150"/>
    </row>
    <row r="109" spans="1:69" ht="39.75" customHeight="1">
      <c r="A109" s="439"/>
      <c r="B109" s="357"/>
      <c r="C109" s="357"/>
      <c r="D109" s="420"/>
      <c r="E109" s="427"/>
      <c r="F109" s="428"/>
      <c r="G109" s="255" t="s">
        <v>250</v>
      </c>
      <c r="H109" s="33" t="s">
        <v>152</v>
      </c>
      <c r="I109" s="179" t="s">
        <v>250</v>
      </c>
      <c r="J109" s="179" t="s">
        <v>152</v>
      </c>
      <c r="K109" s="179" t="s">
        <v>152</v>
      </c>
      <c r="L109" s="177" t="s">
        <v>152</v>
      </c>
      <c r="M109" s="177" t="s">
        <v>152</v>
      </c>
      <c r="N109" s="257" t="s">
        <v>152</v>
      </c>
      <c r="O109" s="421"/>
      <c r="P109" s="357"/>
      <c r="Q109" s="357"/>
      <c r="R109" s="441"/>
      <c r="S109" s="357"/>
      <c r="T109" s="356"/>
      <c r="U109" s="356"/>
      <c r="V109" s="48" t="s">
        <v>98</v>
      </c>
      <c r="W109" s="266">
        <v>5001000000</v>
      </c>
      <c r="X109" s="299" t="s">
        <v>53</v>
      </c>
      <c r="Y109" s="130" t="s">
        <v>67</v>
      </c>
      <c r="Z109" s="134" t="s">
        <v>161</v>
      </c>
      <c r="AA109" s="4"/>
      <c r="AB109" s="4"/>
      <c r="AC109" s="4"/>
      <c r="AD109" s="150"/>
      <c r="AE109" s="150"/>
      <c r="AF109" s="150"/>
      <c r="AG109" s="150"/>
    </row>
    <row r="110" spans="1:69" ht="39.75" customHeight="1">
      <c r="A110" s="439"/>
      <c r="B110" s="357"/>
      <c r="C110" s="357"/>
      <c r="D110" s="420"/>
      <c r="E110" s="427"/>
      <c r="F110" s="428"/>
      <c r="G110" s="255" t="s">
        <v>250</v>
      </c>
      <c r="H110" s="33" t="s">
        <v>152</v>
      </c>
      <c r="I110" s="179" t="s">
        <v>250</v>
      </c>
      <c r="J110" s="179" t="s">
        <v>152</v>
      </c>
      <c r="K110" s="179" t="s">
        <v>152</v>
      </c>
      <c r="L110" s="177" t="s">
        <v>152</v>
      </c>
      <c r="M110" s="177" t="s">
        <v>152</v>
      </c>
      <c r="N110" s="257" t="s">
        <v>152</v>
      </c>
      <c r="O110" s="421"/>
      <c r="P110" s="357"/>
      <c r="Q110" s="357"/>
      <c r="R110" s="441"/>
      <c r="S110" s="357"/>
      <c r="T110" s="356"/>
      <c r="U110" s="356"/>
      <c r="V110" s="48" t="s">
        <v>98</v>
      </c>
      <c r="W110" s="266">
        <v>1600000000</v>
      </c>
      <c r="X110" s="299" t="s">
        <v>53</v>
      </c>
      <c r="Y110" s="130" t="s">
        <v>274</v>
      </c>
      <c r="Z110" s="134" t="s">
        <v>161</v>
      </c>
      <c r="AA110" s="4"/>
      <c r="AB110" s="4"/>
      <c r="AC110" s="4"/>
      <c r="AD110" s="150"/>
      <c r="AE110" s="150"/>
      <c r="AF110" s="150"/>
      <c r="AG110" s="150"/>
    </row>
    <row r="111" spans="1:69" ht="39.75" customHeight="1">
      <c r="A111" s="439"/>
      <c r="B111" s="357"/>
      <c r="C111" s="357"/>
      <c r="D111" s="420"/>
      <c r="E111" s="427" t="s">
        <v>275</v>
      </c>
      <c r="F111" s="428">
        <v>140000000</v>
      </c>
      <c r="G111" s="255" t="s">
        <v>152</v>
      </c>
      <c r="H111" s="33" t="s">
        <v>152</v>
      </c>
      <c r="I111" s="179" t="s">
        <v>250</v>
      </c>
      <c r="J111" s="179" t="s">
        <v>152</v>
      </c>
      <c r="K111" s="179" t="s">
        <v>152</v>
      </c>
      <c r="L111" s="177" t="s">
        <v>152</v>
      </c>
      <c r="M111" s="177" t="s">
        <v>152</v>
      </c>
      <c r="N111" s="257" t="s">
        <v>152</v>
      </c>
      <c r="O111" s="421" t="s">
        <v>276</v>
      </c>
      <c r="P111" s="34" t="s">
        <v>277</v>
      </c>
      <c r="Q111" s="34" t="s">
        <v>56</v>
      </c>
      <c r="R111" s="232">
        <v>2700</v>
      </c>
      <c r="S111" s="34" t="s">
        <v>88</v>
      </c>
      <c r="T111" s="264">
        <v>44621</v>
      </c>
      <c r="U111" s="264">
        <v>44926</v>
      </c>
      <c r="V111" s="357" t="s">
        <v>58</v>
      </c>
      <c r="W111" s="358">
        <v>140000000</v>
      </c>
      <c r="X111" s="359" t="s">
        <v>53</v>
      </c>
      <c r="Y111" s="437" t="s">
        <v>278</v>
      </c>
      <c r="Z111" s="361" t="s">
        <v>161</v>
      </c>
      <c r="AA111" s="4"/>
      <c r="AB111" s="4"/>
      <c r="AC111" s="4"/>
      <c r="AD111" s="150"/>
      <c r="AE111" s="150"/>
      <c r="AF111" s="150"/>
      <c r="AG111" s="150"/>
    </row>
    <row r="112" spans="1:69" ht="39.75" customHeight="1">
      <c r="A112" s="439"/>
      <c r="B112" s="357"/>
      <c r="C112" s="357"/>
      <c r="D112" s="420"/>
      <c r="E112" s="427"/>
      <c r="F112" s="428"/>
      <c r="G112" s="255" t="s">
        <v>152</v>
      </c>
      <c r="H112" s="33" t="s">
        <v>152</v>
      </c>
      <c r="I112" s="179" t="s">
        <v>250</v>
      </c>
      <c r="J112" s="179" t="s">
        <v>152</v>
      </c>
      <c r="K112" s="179" t="s">
        <v>152</v>
      </c>
      <c r="L112" s="177" t="s">
        <v>152</v>
      </c>
      <c r="M112" s="177" t="s">
        <v>152</v>
      </c>
      <c r="N112" s="257" t="s">
        <v>152</v>
      </c>
      <c r="O112" s="421"/>
      <c r="P112" s="273" t="s">
        <v>279</v>
      </c>
      <c r="Q112" s="225" t="s">
        <v>56</v>
      </c>
      <c r="R112" s="232">
        <v>5000</v>
      </c>
      <c r="S112" s="34" t="s">
        <v>88</v>
      </c>
      <c r="T112" s="264">
        <v>44621</v>
      </c>
      <c r="U112" s="264">
        <v>44926</v>
      </c>
      <c r="V112" s="357"/>
      <c r="W112" s="358"/>
      <c r="X112" s="359"/>
      <c r="Y112" s="437"/>
      <c r="Z112" s="361"/>
      <c r="AA112" s="4"/>
      <c r="AB112" s="4"/>
      <c r="AC112" s="4"/>
      <c r="AD112" s="150"/>
      <c r="AE112" s="150"/>
      <c r="AF112" s="150"/>
      <c r="AG112" s="150"/>
    </row>
    <row r="113" spans="1:33" ht="38.25">
      <c r="A113" s="439"/>
      <c r="B113" s="357"/>
      <c r="C113" s="357"/>
      <c r="D113" s="420"/>
      <c r="E113" s="427" t="s">
        <v>280</v>
      </c>
      <c r="F113" s="428">
        <v>600000000</v>
      </c>
      <c r="G113" s="255" t="s">
        <v>250</v>
      </c>
      <c r="H113" s="33" t="s">
        <v>152</v>
      </c>
      <c r="I113" s="179" t="s">
        <v>250</v>
      </c>
      <c r="J113" s="179" t="s">
        <v>152</v>
      </c>
      <c r="K113" s="179" t="s">
        <v>152</v>
      </c>
      <c r="L113" s="177" t="s">
        <v>152</v>
      </c>
      <c r="M113" s="177" t="s">
        <v>152</v>
      </c>
      <c r="N113" s="257" t="s">
        <v>152</v>
      </c>
      <c r="O113" s="421"/>
      <c r="P113" s="259" t="s">
        <v>281</v>
      </c>
      <c r="Q113" s="34" t="s">
        <v>56</v>
      </c>
      <c r="R113" s="230">
        <v>20</v>
      </c>
      <c r="S113" s="34" t="s">
        <v>88</v>
      </c>
      <c r="T113" s="264">
        <v>44621</v>
      </c>
      <c r="U113" s="264">
        <v>44926</v>
      </c>
      <c r="V113" s="357" t="s">
        <v>58</v>
      </c>
      <c r="W113" s="358">
        <v>600000000</v>
      </c>
      <c r="X113" s="359" t="s">
        <v>53</v>
      </c>
      <c r="Y113" s="437" t="s">
        <v>278</v>
      </c>
      <c r="Z113" s="134" t="s">
        <v>161</v>
      </c>
      <c r="AA113" s="4"/>
      <c r="AB113" s="4"/>
      <c r="AC113" s="4"/>
      <c r="AD113" s="150"/>
      <c r="AE113" s="150"/>
      <c r="AF113" s="150"/>
      <c r="AG113" s="150"/>
    </row>
    <row r="114" spans="1:33" ht="25.5">
      <c r="A114" s="439"/>
      <c r="B114" s="357"/>
      <c r="C114" s="357"/>
      <c r="D114" s="420"/>
      <c r="E114" s="427"/>
      <c r="F114" s="428"/>
      <c r="G114" s="255" t="s">
        <v>250</v>
      </c>
      <c r="H114" s="33" t="s">
        <v>152</v>
      </c>
      <c r="I114" s="179" t="s">
        <v>250</v>
      </c>
      <c r="J114" s="179" t="s">
        <v>152</v>
      </c>
      <c r="K114" s="179" t="s">
        <v>152</v>
      </c>
      <c r="L114" s="177" t="s">
        <v>152</v>
      </c>
      <c r="M114" s="177" t="s">
        <v>152</v>
      </c>
      <c r="N114" s="257" t="s">
        <v>152</v>
      </c>
      <c r="O114" s="421"/>
      <c r="P114" s="34" t="s">
        <v>282</v>
      </c>
      <c r="Q114" s="34" t="s">
        <v>283</v>
      </c>
      <c r="R114" s="230">
        <v>6</v>
      </c>
      <c r="S114" s="34" t="s">
        <v>284</v>
      </c>
      <c r="T114" s="264">
        <v>44621</v>
      </c>
      <c r="U114" s="264">
        <v>44926</v>
      </c>
      <c r="V114" s="357"/>
      <c r="W114" s="358"/>
      <c r="X114" s="359"/>
      <c r="Y114" s="437"/>
      <c r="Z114" s="134" t="s">
        <v>161</v>
      </c>
      <c r="AA114" s="4"/>
      <c r="AB114" s="4"/>
      <c r="AC114" s="4"/>
      <c r="AD114" s="150"/>
      <c r="AE114" s="150"/>
      <c r="AF114" s="150"/>
      <c r="AG114" s="150"/>
    </row>
    <row r="115" spans="1:33" ht="39.75" customHeight="1">
      <c r="A115" s="439"/>
      <c r="B115" s="357"/>
      <c r="C115" s="357"/>
      <c r="D115" s="420"/>
      <c r="E115" s="427" t="s">
        <v>285</v>
      </c>
      <c r="F115" s="428">
        <v>2826000000</v>
      </c>
      <c r="G115" s="255" t="s">
        <v>152</v>
      </c>
      <c r="H115" s="33" t="s">
        <v>152</v>
      </c>
      <c r="I115" s="179" t="s">
        <v>250</v>
      </c>
      <c r="J115" s="179" t="s">
        <v>152</v>
      </c>
      <c r="K115" s="179" t="s">
        <v>152</v>
      </c>
      <c r="L115" s="177" t="s">
        <v>152</v>
      </c>
      <c r="M115" s="177" t="s">
        <v>152</v>
      </c>
      <c r="N115" s="257" t="s">
        <v>152</v>
      </c>
      <c r="O115" s="133" t="s">
        <v>285</v>
      </c>
      <c r="P115" s="34" t="s">
        <v>286</v>
      </c>
      <c r="Q115" s="34" t="s">
        <v>56</v>
      </c>
      <c r="R115" s="230">
        <v>310</v>
      </c>
      <c r="S115" s="34" t="s">
        <v>113</v>
      </c>
      <c r="T115" s="264">
        <v>44621</v>
      </c>
      <c r="U115" s="264">
        <v>44926</v>
      </c>
      <c r="V115" s="357" t="s">
        <v>98</v>
      </c>
      <c r="W115" s="358">
        <v>2826000000</v>
      </c>
      <c r="X115" s="359" t="s">
        <v>53</v>
      </c>
      <c r="Y115" s="437" t="s">
        <v>287</v>
      </c>
      <c r="Z115" s="361" t="s">
        <v>161</v>
      </c>
      <c r="AA115" s="4"/>
      <c r="AB115" s="4"/>
      <c r="AC115" s="4"/>
      <c r="AD115" s="150"/>
      <c r="AE115" s="150"/>
      <c r="AF115" s="150"/>
      <c r="AG115" s="150"/>
    </row>
    <row r="116" spans="1:33" ht="39.75" customHeight="1">
      <c r="A116" s="439"/>
      <c r="B116" s="357"/>
      <c r="C116" s="357"/>
      <c r="D116" s="420"/>
      <c r="E116" s="427"/>
      <c r="F116" s="428"/>
      <c r="G116" s="255" t="s">
        <v>152</v>
      </c>
      <c r="H116" s="33" t="s">
        <v>152</v>
      </c>
      <c r="I116" s="179" t="s">
        <v>250</v>
      </c>
      <c r="J116" s="179" t="s">
        <v>152</v>
      </c>
      <c r="K116" s="179" t="s">
        <v>152</v>
      </c>
      <c r="L116" s="177" t="s">
        <v>152</v>
      </c>
      <c r="M116" s="177" t="s">
        <v>152</v>
      </c>
      <c r="N116" s="257" t="s">
        <v>152</v>
      </c>
      <c r="O116" s="133" t="s">
        <v>285</v>
      </c>
      <c r="P116" s="34" t="s">
        <v>288</v>
      </c>
      <c r="Q116" s="34" t="s">
        <v>56</v>
      </c>
      <c r="R116" s="230">
        <v>500</v>
      </c>
      <c r="S116" s="34" t="s">
        <v>113</v>
      </c>
      <c r="T116" s="264">
        <v>44621</v>
      </c>
      <c r="U116" s="264">
        <v>44926</v>
      </c>
      <c r="V116" s="357"/>
      <c r="W116" s="358"/>
      <c r="X116" s="359"/>
      <c r="Y116" s="437"/>
      <c r="Z116" s="361"/>
      <c r="AA116" s="4"/>
      <c r="AB116" s="4"/>
      <c r="AC116" s="4"/>
      <c r="AD116" s="150"/>
      <c r="AE116" s="150"/>
      <c r="AF116" s="150"/>
      <c r="AG116" s="150"/>
    </row>
    <row r="117" spans="1:33" ht="39.75" customHeight="1">
      <c r="A117" s="439"/>
      <c r="B117" s="357"/>
      <c r="C117" s="357"/>
      <c r="D117" s="420"/>
      <c r="E117" s="427" t="s">
        <v>289</v>
      </c>
      <c r="F117" s="428">
        <v>350000000</v>
      </c>
      <c r="G117" s="255" t="s">
        <v>250</v>
      </c>
      <c r="H117" s="33" t="s">
        <v>152</v>
      </c>
      <c r="I117" s="179" t="s">
        <v>250</v>
      </c>
      <c r="J117" s="179" t="s">
        <v>152</v>
      </c>
      <c r="K117" s="179" t="s">
        <v>152</v>
      </c>
      <c r="L117" s="177" t="s">
        <v>152</v>
      </c>
      <c r="M117" s="177" t="s">
        <v>152</v>
      </c>
      <c r="N117" s="257" t="s">
        <v>152</v>
      </c>
      <c r="O117" s="133" t="s">
        <v>290</v>
      </c>
      <c r="P117" s="34" t="s">
        <v>291</v>
      </c>
      <c r="Q117" s="34" t="s">
        <v>56</v>
      </c>
      <c r="R117" s="230">
        <v>50</v>
      </c>
      <c r="S117" s="34" t="s">
        <v>113</v>
      </c>
      <c r="T117" s="264">
        <v>44621</v>
      </c>
      <c r="U117" s="264">
        <v>44926</v>
      </c>
      <c r="V117" s="357" t="s">
        <v>292</v>
      </c>
      <c r="W117" s="358">
        <v>350000000</v>
      </c>
      <c r="X117" s="359" t="s">
        <v>53</v>
      </c>
      <c r="Y117" s="437" t="s">
        <v>278</v>
      </c>
      <c r="Z117" s="361" t="s">
        <v>161</v>
      </c>
      <c r="AA117" s="4"/>
      <c r="AB117" s="4"/>
      <c r="AC117" s="4"/>
      <c r="AD117" s="150"/>
      <c r="AE117" s="150"/>
      <c r="AF117" s="150"/>
      <c r="AG117" s="150"/>
    </row>
    <row r="118" spans="1:33" ht="39.75" customHeight="1">
      <c r="A118" s="439"/>
      <c r="B118" s="357"/>
      <c r="C118" s="357"/>
      <c r="D118" s="420"/>
      <c r="E118" s="427"/>
      <c r="F118" s="428"/>
      <c r="G118" s="446" t="s">
        <v>250</v>
      </c>
      <c r="H118" s="447" t="s">
        <v>152</v>
      </c>
      <c r="I118" s="444" t="s">
        <v>250</v>
      </c>
      <c r="J118" s="444" t="s">
        <v>152</v>
      </c>
      <c r="K118" s="444" t="s">
        <v>152</v>
      </c>
      <c r="L118" s="432" t="s">
        <v>152</v>
      </c>
      <c r="M118" s="432" t="s">
        <v>152</v>
      </c>
      <c r="N118" s="445" t="s">
        <v>152</v>
      </c>
      <c r="O118" s="129" t="s">
        <v>293</v>
      </c>
      <c r="P118" s="130" t="s">
        <v>294</v>
      </c>
      <c r="Q118" s="130" t="s">
        <v>56</v>
      </c>
      <c r="R118" s="176">
        <v>2000</v>
      </c>
      <c r="S118" s="357" t="s">
        <v>113</v>
      </c>
      <c r="T118" s="356">
        <v>44621</v>
      </c>
      <c r="U118" s="356">
        <v>44926</v>
      </c>
      <c r="V118" s="357"/>
      <c r="W118" s="358"/>
      <c r="X118" s="359"/>
      <c r="Y118" s="437"/>
      <c r="Z118" s="361"/>
      <c r="AA118" s="4"/>
      <c r="AB118" s="4"/>
      <c r="AC118" s="4"/>
      <c r="AD118" s="150"/>
      <c r="AE118" s="150"/>
      <c r="AF118" s="150"/>
      <c r="AG118" s="150"/>
    </row>
    <row r="119" spans="1:33" ht="39.75" customHeight="1">
      <c r="A119" s="439"/>
      <c r="B119" s="357"/>
      <c r="C119" s="357"/>
      <c r="D119" s="420"/>
      <c r="E119" s="427"/>
      <c r="F119" s="428"/>
      <c r="G119" s="446"/>
      <c r="H119" s="447"/>
      <c r="I119" s="444"/>
      <c r="J119" s="444"/>
      <c r="K119" s="444"/>
      <c r="L119" s="432"/>
      <c r="M119" s="432"/>
      <c r="N119" s="445"/>
      <c r="O119" s="133" t="s">
        <v>295</v>
      </c>
      <c r="P119" s="34" t="s">
        <v>296</v>
      </c>
      <c r="Q119" s="34" t="s">
        <v>56</v>
      </c>
      <c r="R119" s="232">
        <v>3000</v>
      </c>
      <c r="S119" s="357"/>
      <c r="T119" s="356"/>
      <c r="U119" s="356"/>
      <c r="V119" s="357"/>
      <c r="W119" s="358"/>
      <c r="X119" s="359"/>
      <c r="Y119" s="437"/>
      <c r="Z119" s="361"/>
      <c r="AA119" s="4"/>
      <c r="AB119" s="4"/>
      <c r="AC119" s="4"/>
      <c r="AD119" s="150"/>
      <c r="AE119" s="150"/>
      <c r="AF119" s="150"/>
      <c r="AG119" s="150"/>
    </row>
    <row r="120" spans="1:33" ht="39.75" customHeight="1">
      <c r="A120" s="439"/>
      <c r="B120" s="357" t="s">
        <v>297</v>
      </c>
      <c r="C120" s="357" t="s">
        <v>298</v>
      </c>
      <c r="D120" s="420">
        <v>2500</v>
      </c>
      <c r="E120" s="168" t="s">
        <v>299</v>
      </c>
      <c r="F120" s="251">
        <v>325000000</v>
      </c>
      <c r="G120" s="255" t="s">
        <v>152</v>
      </c>
      <c r="H120" s="33" t="s">
        <v>152</v>
      </c>
      <c r="I120" s="179" t="s">
        <v>250</v>
      </c>
      <c r="J120" s="179" t="s">
        <v>152</v>
      </c>
      <c r="K120" s="179" t="s">
        <v>152</v>
      </c>
      <c r="L120" s="177" t="s">
        <v>152</v>
      </c>
      <c r="M120" s="177" t="s">
        <v>152</v>
      </c>
      <c r="N120" s="257" t="s">
        <v>152</v>
      </c>
      <c r="O120" s="133" t="s">
        <v>300</v>
      </c>
      <c r="P120" s="34" t="s">
        <v>301</v>
      </c>
      <c r="Q120" s="34" t="s">
        <v>56</v>
      </c>
      <c r="R120" s="232">
        <v>5000</v>
      </c>
      <c r="S120" s="34" t="s">
        <v>302</v>
      </c>
      <c r="T120" s="264">
        <v>44621</v>
      </c>
      <c r="U120" s="264">
        <v>44926</v>
      </c>
      <c r="V120" s="34" t="s">
        <v>58</v>
      </c>
      <c r="W120" s="266">
        <v>325000000</v>
      </c>
      <c r="X120" s="299" t="s">
        <v>53</v>
      </c>
      <c r="Y120" s="135" t="s">
        <v>278</v>
      </c>
      <c r="Z120" s="134" t="s">
        <v>161</v>
      </c>
      <c r="AA120" s="4"/>
      <c r="AB120" s="4"/>
      <c r="AC120" s="4"/>
      <c r="AD120" s="150"/>
      <c r="AE120" s="150"/>
      <c r="AF120" s="150"/>
      <c r="AG120" s="150"/>
    </row>
    <row r="121" spans="1:33" ht="25.5">
      <c r="A121" s="439"/>
      <c r="B121" s="357"/>
      <c r="C121" s="357"/>
      <c r="D121" s="420"/>
      <c r="E121" s="168" t="s">
        <v>303</v>
      </c>
      <c r="F121" s="251">
        <v>325000000</v>
      </c>
      <c r="G121" s="255" t="s">
        <v>152</v>
      </c>
      <c r="H121" s="33" t="s">
        <v>152</v>
      </c>
      <c r="I121" s="179" t="s">
        <v>250</v>
      </c>
      <c r="J121" s="179" t="s">
        <v>152</v>
      </c>
      <c r="K121" s="179" t="s">
        <v>152</v>
      </c>
      <c r="L121" s="177" t="s">
        <v>152</v>
      </c>
      <c r="M121" s="177" t="s">
        <v>152</v>
      </c>
      <c r="N121" s="257" t="s">
        <v>152</v>
      </c>
      <c r="O121" s="133" t="s">
        <v>300</v>
      </c>
      <c r="P121" s="34" t="s">
        <v>304</v>
      </c>
      <c r="Q121" s="34" t="s">
        <v>56</v>
      </c>
      <c r="R121" s="232">
        <v>2500</v>
      </c>
      <c r="S121" s="34" t="s">
        <v>302</v>
      </c>
      <c r="T121" s="264">
        <v>44621</v>
      </c>
      <c r="U121" s="264">
        <v>44926</v>
      </c>
      <c r="V121" s="34" t="s">
        <v>58</v>
      </c>
      <c r="W121" s="266">
        <v>325000000</v>
      </c>
      <c r="X121" s="299" t="s">
        <v>53</v>
      </c>
      <c r="Y121" s="135" t="s">
        <v>278</v>
      </c>
      <c r="Z121" s="134" t="s">
        <v>161</v>
      </c>
      <c r="AA121" s="4"/>
      <c r="AB121" s="4"/>
      <c r="AC121" s="4"/>
      <c r="AD121" s="150"/>
      <c r="AE121" s="150"/>
      <c r="AF121" s="150"/>
      <c r="AG121" s="150"/>
    </row>
    <row r="122" spans="1:33" ht="51">
      <c r="A122" s="450" t="s">
        <v>305</v>
      </c>
      <c r="B122" s="360" t="s">
        <v>306</v>
      </c>
      <c r="C122" s="357" t="s">
        <v>307</v>
      </c>
      <c r="D122" s="451">
        <f>+R130+R143</f>
        <v>4800</v>
      </c>
      <c r="E122" s="168" t="s">
        <v>308</v>
      </c>
      <c r="F122" s="252">
        <v>1965000000</v>
      </c>
      <c r="G122" s="256" t="s">
        <v>250</v>
      </c>
      <c r="H122" s="172" t="s">
        <v>250</v>
      </c>
      <c r="I122" s="177" t="s">
        <v>250</v>
      </c>
      <c r="J122" s="177" t="s">
        <v>250</v>
      </c>
      <c r="K122" s="177" t="s">
        <v>152</v>
      </c>
      <c r="L122" s="177" t="s">
        <v>309</v>
      </c>
      <c r="M122" s="177" t="s">
        <v>310</v>
      </c>
      <c r="N122" s="110" t="s">
        <v>310</v>
      </c>
      <c r="O122" s="454" t="s">
        <v>311</v>
      </c>
      <c r="P122" s="260" t="s">
        <v>312</v>
      </c>
      <c r="Q122" s="130" t="s">
        <v>56</v>
      </c>
      <c r="R122" s="216">
        <v>2000</v>
      </c>
      <c r="S122" s="130" t="s">
        <v>302</v>
      </c>
      <c r="T122" s="265">
        <v>44621</v>
      </c>
      <c r="U122" s="265">
        <v>44926</v>
      </c>
      <c r="V122" s="246" t="s">
        <v>58</v>
      </c>
      <c r="W122" s="120">
        <v>1965000000</v>
      </c>
      <c r="X122" s="237">
        <v>1965000000</v>
      </c>
      <c r="Y122" s="135" t="s">
        <v>278</v>
      </c>
      <c r="Z122" s="134" t="s">
        <v>161</v>
      </c>
      <c r="AA122" s="4"/>
      <c r="AB122" s="4"/>
      <c r="AC122" s="4"/>
      <c r="AD122" s="150"/>
      <c r="AE122" s="150"/>
      <c r="AF122" s="150"/>
      <c r="AG122" s="150"/>
    </row>
    <row r="123" spans="1:33" ht="41.25" customHeight="1">
      <c r="A123" s="450"/>
      <c r="B123" s="360"/>
      <c r="C123" s="357"/>
      <c r="D123" s="452"/>
      <c r="E123" s="427" t="s">
        <v>313</v>
      </c>
      <c r="F123" s="404">
        <v>6800000000</v>
      </c>
      <c r="G123" s="367" t="s">
        <v>250</v>
      </c>
      <c r="H123" s="353" t="s">
        <v>250</v>
      </c>
      <c r="I123" s="351" t="s">
        <v>250</v>
      </c>
      <c r="J123" s="351" t="s">
        <v>250</v>
      </c>
      <c r="K123" s="351" t="s">
        <v>152</v>
      </c>
      <c r="L123" s="351" t="s">
        <v>309</v>
      </c>
      <c r="M123" s="351" t="s">
        <v>310</v>
      </c>
      <c r="N123" s="349" t="s">
        <v>310</v>
      </c>
      <c r="O123" s="454"/>
      <c r="P123" s="360" t="s">
        <v>314</v>
      </c>
      <c r="Q123" s="360" t="s">
        <v>56</v>
      </c>
      <c r="R123" s="442">
        <v>250</v>
      </c>
      <c r="S123" s="360" t="s">
        <v>302</v>
      </c>
      <c r="T123" s="443">
        <v>44621</v>
      </c>
      <c r="U123" s="443">
        <v>44926</v>
      </c>
      <c r="V123" s="246" t="s">
        <v>58</v>
      </c>
      <c r="W123" s="120">
        <v>1800000000</v>
      </c>
      <c r="X123" s="237">
        <v>1800000000</v>
      </c>
      <c r="Y123" s="135" t="s">
        <v>278</v>
      </c>
      <c r="Z123" s="134" t="s">
        <v>161</v>
      </c>
      <c r="AA123" s="4"/>
      <c r="AB123" s="4"/>
      <c r="AC123" s="4"/>
      <c r="AD123" s="150"/>
      <c r="AE123" s="150"/>
      <c r="AF123" s="150"/>
      <c r="AG123" s="150"/>
    </row>
    <row r="124" spans="1:33" ht="25.5">
      <c r="A124" s="450"/>
      <c r="B124" s="360"/>
      <c r="C124" s="357"/>
      <c r="D124" s="452"/>
      <c r="E124" s="427"/>
      <c r="F124" s="404"/>
      <c r="G124" s="368"/>
      <c r="H124" s="354"/>
      <c r="I124" s="352"/>
      <c r="J124" s="352"/>
      <c r="K124" s="352"/>
      <c r="L124" s="352"/>
      <c r="M124" s="352"/>
      <c r="N124" s="350"/>
      <c r="O124" s="454"/>
      <c r="P124" s="360"/>
      <c r="Q124" s="360"/>
      <c r="R124" s="442"/>
      <c r="S124" s="360"/>
      <c r="T124" s="443"/>
      <c r="U124" s="443"/>
      <c r="V124" s="246" t="s">
        <v>98</v>
      </c>
      <c r="W124" s="266">
        <v>5000000000</v>
      </c>
      <c r="X124" s="301">
        <v>5000000000</v>
      </c>
      <c r="Y124" s="135" t="s">
        <v>278</v>
      </c>
      <c r="Z124" s="134" t="s">
        <v>161</v>
      </c>
      <c r="AA124" s="4"/>
      <c r="AB124" s="4"/>
      <c r="AC124" s="4"/>
      <c r="AD124" s="150"/>
      <c r="AE124" s="150"/>
      <c r="AF124" s="150"/>
      <c r="AG124" s="150"/>
    </row>
    <row r="125" spans="1:33" ht="52.5" customHeight="1">
      <c r="A125" s="450"/>
      <c r="B125" s="360"/>
      <c r="C125" s="357"/>
      <c r="D125" s="452"/>
      <c r="E125" s="427" t="s">
        <v>189</v>
      </c>
      <c r="F125" s="429">
        <v>1000000000</v>
      </c>
      <c r="G125" s="367" t="s">
        <v>250</v>
      </c>
      <c r="H125" s="353" t="s">
        <v>250</v>
      </c>
      <c r="I125" s="351" t="s">
        <v>250</v>
      </c>
      <c r="J125" s="351" t="s">
        <v>250</v>
      </c>
      <c r="K125" s="351" t="s">
        <v>152</v>
      </c>
      <c r="L125" s="351" t="s">
        <v>309</v>
      </c>
      <c r="M125" s="351" t="s">
        <v>310</v>
      </c>
      <c r="N125" s="349" t="s">
        <v>310</v>
      </c>
      <c r="O125" s="454"/>
      <c r="P125" s="438" t="s">
        <v>315</v>
      </c>
      <c r="Q125" s="360" t="s">
        <v>56</v>
      </c>
      <c r="R125" s="442">
        <v>200</v>
      </c>
      <c r="S125" s="360" t="s">
        <v>302</v>
      </c>
      <c r="T125" s="443">
        <v>44621</v>
      </c>
      <c r="U125" s="443">
        <v>44926</v>
      </c>
      <c r="V125" s="246" t="s">
        <v>58</v>
      </c>
      <c r="W125" s="266">
        <v>900000000</v>
      </c>
      <c r="X125" s="301">
        <v>900000000</v>
      </c>
      <c r="Y125" s="135" t="s">
        <v>278</v>
      </c>
      <c r="Z125" s="134" t="s">
        <v>161</v>
      </c>
      <c r="AA125" s="4"/>
      <c r="AB125" s="4"/>
      <c r="AC125" s="4"/>
      <c r="AD125" s="150"/>
      <c r="AE125" s="150"/>
      <c r="AF125" s="150"/>
      <c r="AG125" s="150"/>
    </row>
    <row r="126" spans="1:33" ht="25.5">
      <c r="A126" s="450"/>
      <c r="B126" s="360"/>
      <c r="C126" s="357"/>
      <c r="D126" s="452"/>
      <c r="E126" s="427"/>
      <c r="F126" s="429"/>
      <c r="G126" s="368"/>
      <c r="H126" s="354"/>
      <c r="I126" s="352"/>
      <c r="J126" s="352"/>
      <c r="K126" s="352"/>
      <c r="L126" s="352"/>
      <c r="M126" s="352"/>
      <c r="N126" s="350"/>
      <c r="O126" s="454"/>
      <c r="P126" s="438"/>
      <c r="Q126" s="360"/>
      <c r="R126" s="442"/>
      <c r="S126" s="360"/>
      <c r="T126" s="443"/>
      <c r="U126" s="443"/>
      <c r="V126" s="246" t="s">
        <v>98</v>
      </c>
      <c r="W126" s="266">
        <v>100000000</v>
      </c>
      <c r="X126" s="301">
        <v>100000000</v>
      </c>
      <c r="Y126" s="135" t="s">
        <v>278</v>
      </c>
      <c r="Z126" s="134" t="s">
        <v>161</v>
      </c>
      <c r="AA126" s="4"/>
      <c r="AB126" s="4"/>
      <c r="AC126" s="4"/>
      <c r="AD126" s="150"/>
      <c r="AE126" s="150"/>
      <c r="AF126" s="150"/>
      <c r="AG126" s="150"/>
    </row>
    <row r="127" spans="1:33" ht="51">
      <c r="A127" s="450"/>
      <c r="B127" s="360"/>
      <c r="C127" s="357"/>
      <c r="D127" s="452"/>
      <c r="E127" s="168" t="s">
        <v>184</v>
      </c>
      <c r="F127" s="110">
        <v>100000000</v>
      </c>
      <c r="G127" s="171" t="s">
        <v>250</v>
      </c>
      <c r="H127" s="172" t="s">
        <v>250</v>
      </c>
      <c r="I127" s="177" t="s">
        <v>250</v>
      </c>
      <c r="J127" s="177" t="s">
        <v>250</v>
      </c>
      <c r="K127" s="177" t="s">
        <v>152</v>
      </c>
      <c r="L127" s="177" t="s">
        <v>309</v>
      </c>
      <c r="M127" s="177" t="s">
        <v>310</v>
      </c>
      <c r="N127" s="110" t="s">
        <v>310</v>
      </c>
      <c r="O127" s="454"/>
      <c r="P127" s="35" t="s">
        <v>316</v>
      </c>
      <c r="Q127" s="130" t="s">
        <v>56</v>
      </c>
      <c r="R127" s="235">
        <v>160</v>
      </c>
      <c r="S127" s="130" t="s">
        <v>302</v>
      </c>
      <c r="T127" s="265">
        <v>44621</v>
      </c>
      <c r="U127" s="265">
        <v>44926</v>
      </c>
      <c r="V127" s="246" t="s">
        <v>98</v>
      </c>
      <c r="W127" s="177">
        <v>100000000</v>
      </c>
      <c r="X127" s="231">
        <v>100000000</v>
      </c>
      <c r="Y127" s="135" t="s">
        <v>278</v>
      </c>
      <c r="Z127" s="134" t="s">
        <v>161</v>
      </c>
      <c r="AA127" s="4"/>
      <c r="AB127" s="4"/>
      <c r="AC127" s="4"/>
      <c r="AD127" s="150"/>
      <c r="AE127" s="150"/>
      <c r="AF127" s="150"/>
      <c r="AG127" s="150"/>
    </row>
    <row r="128" spans="1:33" ht="51">
      <c r="A128" s="450"/>
      <c r="B128" s="360"/>
      <c r="C128" s="357"/>
      <c r="D128" s="452"/>
      <c r="E128" s="168" t="s">
        <v>317</v>
      </c>
      <c r="F128" s="110">
        <v>380000000</v>
      </c>
      <c r="G128" s="171" t="s">
        <v>250</v>
      </c>
      <c r="H128" s="172" t="s">
        <v>250</v>
      </c>
      <c r="I128" s="177" t="s">
        <v>250</v>
      </c>
      <c r="J128" s="177" t="s">
        <v>250</v>
      </c>
      <c r="K128" s="177" t="s">
        <v>152</v>
      </c>
      <c r="L128" s="177" t="s">
        <v>309</v>
      </c>
      <c r="M128" s="177" t="s">
        <v>310</v>
      </c>
      <c r="N128" s="110" t="s">
        <v>310</v>
      </c>
      <c r="O128" s="454"/>
      <c r="P128" s="35" t="s">
        <v>318</v>
      </c>
      <c r="Q128" s="130" t="s">
        <v>56</v>
      </c>
      <c r="R128" s="235">
        <v>110</v>
      </c>
      <c r="S128" s="130" t="s">
        <v>302</v>
      </c>
      <c r="T128" s="265">
        <v>44621</v>
      </c>
      <c r="U128" s="265">
        <v>44926</v>
      </c>
      <c r="V128" s="246" t="s">
        <v>58</v>
      </c>
      <c r="W128" s="177">
        <v>380000000</v>
      </c>
      <c r="X128" s="231">
        <v>380000000</v>
      </c>
      <c r="Y128" s="135" t="s">
        <v>278</v>
      </c>
      <c r="Z128" s="134" t="s">
        <v>161</v>
      </c>
      <c r="AA128" s="4"/>
      <c r="AB128" s="4"/>
      <c r="AC128" s="4"/>
      <c r="AD128" s="150"/>
      <c r="AE128" s="150"/>
      <c r="AF128" s="150"/>
      <c r="AG128" s="150"/>
    </row>
    <row r="129" spans="1:33" ht="51">
      <c r="A129" s="450"/>
      <c r="B129" s="360"/>
      <c r="C129" s="357"/>
      <c r="D129" s="452"/>
      <c r="E129" s="168" t="s">
        <v>319</v>
      </c>
      <c r="F129" s="110">
        <v>600000000</v>
      </c>
      <c r="G129" s="171" t="s">
        <v>250</v>
      </c>
      <c r="H129" s="172" t="s">
        <v>250</v>
      </c>
      <c r="I129" s="177" t="s">
        <v>250</v>
      </c>
      <c r="J129" s="177" t="s">
        <v>250</v>
      </c>
      <c r="K129" s="177" t="s">
        <v>152</v>
      </c>
      <c r="L129" s="177" t="s">
        <v>309</v>
      </c>
      <c r="M129" s="177" t="s">
        <v>310</v>
      </c>
      <c r="N129" s="110" t="s">
        <v>310</v>
      </c>
      <c r="O129" s="454"/>
      <c r="P129" s="130" t="s">
        <v>320</v>
      </c>
      <c r="Q129" s="130" t="s">
        <v>56</v>
      </c>
      <c r="R129" s="235">
        <v>1</v>
      </c>
      <c r="S129" s="130" t="s">
        <v>183</v>
      </c>
      <c r="T129" s="265">
        <v>44621</v>
      </c>
      <c r="U129" s="265">
        <v>44926</v>
      </c>
      <c r="V129" s="246" t="s">
        <v>58</v>
      </c>
      <c r="W129" s="177">
        <v>600000000</v>
      </c>
      <c r="X129" s="231">
        <v>600000000</v>
      </c>
      <c r="Y129" s="135" t="s">
        <v>278</v>
      </c>
      <c r="Z129" s="134" t="s">
        <v>161</v>
      </c>
      <c r="AA129" s="4"/>
      <c r="AB129" s="4"/>
      <c r="AC129" s="4"/>
      <c r="AD129" s="150"/>
      <c r="AE129" s="150"/>
      <c r="AF129" s="150"/>
      <c r="AG129" s="150"/>
    </row>
    <row r="130" spans="1:33" ht="30.75" customHeight="1">
      <c r="A130" s="450"/>
      <c r="B130" s="360"/>
      <c r="C130" s="357"/>
      <c r="D130" s="452"/>
      <c r="E130" s="427" t="s">
        <v>202</v>
      </c>
      <c r="F130" s="429">
        <f>1800000000</f>
        <v>1800000000</v>
      </c>
      <c r="G130" s="365" t="s">
        <v>250</v>
      </c>
      <c r="H130" s="353" t="s">
        <v>250</v>
      </c>
      <c r="I130" s="351" t="s">
        <v>250</v>
      </c>
      <c r="J130" s="351" t="s">
        <v>250</v>
      </c>
      <c r="K130" s="351" t="s">
        <v>152</v>
      </c>
      <c r="L130" s="351" t="s">
        <v>309</v>
      </c>
      <c r="M130" s="351" t="s">
        <v>310</v>
      </c>
      <c r="N130" s="349" t="s">
        <v>310</v>
      </c>
      <c r="O130" s="363" t="s">
        <v>321</v>
      </c>
      <c r="P130" s="360" t="s">
        <v>322</v>
      </c>
      <c r="Q130" s="360" t="s">
        <v>56</v>
      </c>
      <c r="R130" s="412">
        <v>1600</v>
      </c>
      <c r="S130" s="360" t="s">
        <v>113</v>
      </c>
      <c r="T130" s="364">
        <v>44652</v>
      </c>
      <c r="U130" s="364">
        <v>44926</v>
      </c>
      <c r="V130" s="246" t="s">
        <v>58</v>
      </c>
      <c r="W130" s="432">
        <f>1800000000</f>
        <v>1800000000</v>
      </c>
      <c r="X130" s="301">
        <f>1300000000</f>
        <v>1300000000</v>
      </c>
      <c r="Y130" s="437" t="s">
        <v>278</v>
      </c>
      <c r="Z130" s="361" t="s">
        <v>323</v>
      </c>
      <c r="AA130" s="4"/>
      <c r="AB130" s="4"/>
      <c r="AC130" s="4"/>
      <c r="AD130" s="150"/>
      <c r="AE130" s="150"/>
      <c r="AF130" s="150"/>
      <c r="AG130" s="150"/>
    </row>
    <row r="131" spans="1:33" ht="43.5" customHeight="1">
      <c r="A131" s="450"/>
      <c r="B131" s="360"/>
      <c r="C131" s="357"/>
      <c r="D131" s="452"/>
      <c r="E131" s="427"/>
      <c r="F131" s="429"/>
      <c r="G131" s="366"/>
      <c r="H131" s="354"/>
      <c r="I131" s="352"/>
      <c r="J131" s="352"/>
      <c r="K131" s="352"/>
      <c r="L131" s="352"/>
      <c r="M131" s="352"/>
      <c r="N131" s="350"/>
      <c r="O131" s="363"/>
      <c r="P131" s="360"/>
      <c r="Q131" s="360"/>
      <c r="R131" s="412"/>
      <c r="S131" s="360"/>
      <c r="T131" s="364"/>
      <c r="U131" s="364"/>
      <c r="V131" s="246" t="s">
        <v>324</v>
      </c>
      <c r="W131" s="432"/>
      <c r="X131" s="301">
        <v>500000000</v>
      </c>
      <c r="Y131" s="437"/>
      <c r="Z131" s="361"/>
      <c r="AA131" s="4"/>
      <c r="AB131" s="4"/>
      <c r="AC131" s="4"/>
      <c r="AD131" s="150"/>
      <c r="AE131" s="150"/>
      <c r="AF131" s="150"/>
      <c r="AG131" s="150"/>
    </row>
    <row r="132" spans="1:33" ht="51">
      <c r="A132" s="450"/>
      <c r="B132" s="360"/>
      <c r="C132" s="357"/>
      <c r="D132" s="452"/>
      <c r="E132" s="427" t="s">
        <v>325</v>
      </c>
      <c r="F132" s="429">
        <v>3500000000</v>
      </c>
      <c r="G132" s="171" t="s">
        <v>250</v>
      </c>
      <c r="H132" s="172" t="s">
        <v>250</v>
      </c>
      <c r="I132" s="177" t="s">
        <v>250</v>
      </c>
      <c r="J132" s="177" t="s">
        <v>250</v>
      </c>
      <c r="K132" s="177" t="s">
        <v>152</v>
      </c>
      <c r="L132" s="177" t="s">
        <v>309</v>
      </c>
      <c r="M132" s="177" t="s">
        <v>310</v>
      </c>
      <c r="N132" s="110" t="s">
        <v>310</v>
      </c>
      <c r="O132" s="363"/>
      <c r="P132" s="130" t="s">
        <v>326</v>
      </c>
      <c r="Q132" s="130" t="s">
        <v>56</v>
      </c>
      <c r="R132" s="176">
        <v>1600</v>
      </c>
      <c r="S132" s="130" t="s">
        <v>113</v>
      </c>
      <c r="T132" s="125">
        <v>44652</v>
      </c>
      <c r="U132" s="125">
        <v>44926</v>
      </c>
      <c r="V132" s="246" t="s">
        <v>327</v>
      </c>
      <c r="W132" s="266">
        <v>1500000000</v>
      </c>
      <c r="X132" s="301">
        <v>1500000000</v>
      </c>
      <c r="Y132" s="135" t="s">
        <v>278</v>
      </c>
      <c r="Z132" s="134" t="s">
        <v>323</v>
      </c>
      <c r="AA132" s="4"/>
      <c r="AB132" s="4"/>
      <c r="AC132" s="4"/>
      <c r="AD132" s="150"/>
      <c r="AE132" s="150"/>
      <c r="AF132" s="150"/>
      <c r="AG132" s="150"/>
    </row>
    <row r="133" spans="1:33" ht="51">
      <c r="A133" s="450"/>
      <c r="B133" s="360"/>
      <c r="C133" s="357"/>
      <c r="D133" s="452"/>
      <c r="E133" s="427"/>
      <c r="F133" s="429"/>
      <c r="G133" s="171" t="s">
        <v>250</v>
      </c>
      <c r="H133" s="172" t="s">
        <v>250</v>
      </c>
      <c r="I133" s="177" t="s">
        <v>250</v>
      </c>
      <c r="J133" s="177" t="s">
        <v>250</v>
      </c>
      <c r="K133" s="177" t="s">
        <v>152</v>
      </c>
      <c r="L133" s="177" t="s">
        <v>309</v>
      </c>
      <c r="M133" s="177" t="s">
        <v>310</v>
      </c>
      <c r="N133" s="110" t="s">
        <v>310</v>
      </c>
      <c r="O133" s="363"/>
      <c r="P133" s="130" t="s">
        <v>328</v>
      </c>
      <c r="Q133" s="130" t="s">
        <v>56</v>
      </c>
      <c r="R133" s="176">
        <v>250</v>
      </c>
      <c r="S133" s="130" t="s">
        <v>113</v>
      </c>
      <c r="T133" s="125">
        <v>44652</v>
      </c>
      <c r="U133" s="125">
        <v>44926</v>
      </c>
      <c r="V133" s="360" t="s">
        <v>98</v>
      </c>
      <c r="W133" s="432">
        <v>2000000000</v>
      </c>
      <c r="X133" s="359">
        <v>2000000000</v>
      </c>
      <c r="Y133" s="437" t="s">
        <v>278</v>
      </c>
      <c r="Z133" s="134" t="s">
        <v>323</v>
      </c>
      <c r="AA133" s="4"/>
      <c r="AB133" s="4"/>
      <c r="AC133" s="4"/>
      <c r="AD133" s="150"/>
      <c r="AE133" s="150"/>
      <c r="AF133" s="150"/>
      <c r="AG133" s="150"/>
    </row>
    <row r="134" spans="1:33" ht="51">
      <c r="A134" s="450"/>
      <c r="B134" s="360"/>
      <c r="C134" s="357"/>
      <c r="D134" s="452"/>
      <c r="E134" s="427"/>
      <c r="F134" s="429"/>
      <c r="G134" s="171" t="s">
        <v>250</v>
      </c>
      <c r="H134" s="172" t="s">
        <v>250</v>
      </c>
      <c r="I134" s="177" t="s">
        <v>250</v>
      </c>
      <c r="J134" s="177" t="s">
        <v>250</v>
      </c>
      <c r="K134" s="177" t="s">
        <v>152</v>
      </c>
      <c r="L134" s="177" t="s">
        <v>309</v>
      </c>
      <c r="M134" s="177" t="s">
        <v>310</v>
      </c>
      <c r="N134" s="110" t="s">
        <v>310</v>
      </c>
      <c r="O134" s="363"/>
      <c r="P134" s="130" t="s">
        <v>329</v>
      </c>
      <c r="Q134" s="130" t="s">
        <v>56</v>
      </c>
      <c r="R134" s="176">
        <v>800</v>
      </c>
      <c r="S134" s="130" t="s">
        <v>113</v>
      </c>
      <c r="T134" s="125">
        <v>44652</v>
      </c>
      <c r="U134" s="125">
        <v>44926</v>
      </c>
      <c r="V134" s="360"/>
      <c r="W134" s="432"/>
      <c r="X134" s="359"/>
      <c r="Y134" s="437"/>
      <c r="Z134" s="134" t="s">
        <v>323</v>
      </c>
      <c r="AA134" s="4"/>
      <c r="AB134" s="4"/>
      <c r="AC134" s="4"/>
      <c r="AD134" s="150"/>
      <c r="AE134" s="150"/>
      <c r="AF134" s="150"/>
      <c r="AG134" s="150"/>
    </row>
    <row r="135" spans="1:33" ht="51">
      <c r="A135" s="450"/>
      <c r="B135" s="360"/>
      <c r="C135" s="357"/>
      <c r="D135" s="452"/>
      <c r="E135" s="427"/>
      <c r="F135" s="429"/>
      <c r="G135" s="171" t="s">
        <v>250</v>
      </c>
      <c r="H135" s="172" t="s">
        <v>250</v>
      </c>
      <c r="I135" s="177" t="s">
        <v>250</v>
      </c>
      <c r="J135" s="177" t="s">
        <v>250</v>
      </c>
      <c r="K135" s="177" t="s">
        <v>152</v>
      </c>
      <c r="L135" s="177" t="s">
        <v>309</v>
      </c>
      <c r="M135" s="177" t="s">
        <v>310</v>
      </c>
      <c r="N135" s="110" t="s">
        <v>310</v>
      </c>
      <c r="O135" s="363"/>
      <c r="P135" s="130" t="s">
        <v>330</v>
      </c>
      <c r="Q135" s="130" t="s">
        <v>56</v>
      </c>
      <c r="R135" s="176">
        <v>1600</v>
      </c>
      <c r="S135" s="130" t="s">
        <v>113</v>
      </c>
      <c r="T135" s="125">
        <v>44652</v>
      </c>
      <c r="U135" s="125">
        <v>44926</v>
      </c>
      <c r="V135" s="360"/>
      <c r="W135" s="432"/>
      <c r="X135" s="359"/>
      <c r="Y135" s="437"/>
      <c r="Z135" s="134" t="s">
        <v>323</v>
      </c>
      <c r="AA135" s="4"/>
      <c r="AB135" s="4"/>
      <c r="AC135" s="4"/>
      <c r="AD135" s="150"/>
      <c r="AE135" s="150"/>
      <c r="AF135" s="150"/>
      <c r="AG135" s="150"/>
    </row>
    <row r="136" spans="1:33" ht="51">
      <c r="A136" s="450"/>
      <c r="B136" s="360"/>
      <c r="C136" s="357"/>
      <c r="D136" s="452"/>
      <c r="E136" s="427"/>
      <c r="F136" s="429"/>
      <c r="G136" s="171" t="s">
        <v>250</v>
      </c>
      <c r="H136" s="172" t="s">
        <v>250</v>
      </c>
      <c r="I136" s="177" t="s">
        <v>250</v>
      </c>
      <c r="J136" s="177" t="s">
        <v>250</v>
      </c>
      <c r="K136" s="177" t="s">
        <v>152</v>
      </c>
      <c r="L136" s="177" t="s">
        <v>309</v>
      </c>
      <c r="M136" s="177" t="s">
        <v>310</v>
      </c>
      <c r="N136" s="110" t="s">
        <v>310</v>
      </c>
      <c r="O136" s="363"/>
      <c r="P136" s="130" t="s">
        <v>331</v>
      </c>
      <c r="Q136" s="130" t="s">
        <v>56</v>
      </c>
      <c r="R136" s="176">
        <v>1100</v>
      </c>
      <c r="S136" s="130" t="s">
        <v>113</v>
      </c>
      <c r="T136" s="125">
        <v>44652</v>
      </c>
      <c r="U136" s="125">
        <v>44926</v>
      </c>
      <c r="V136" s="360"/>
      <c r="W136" s="432"/>
      <c r="X136" s="359"/>
      <c r="Y136" s="437"/>
      <c r="Z136" s="134" t="s">
        <v>323</v>
      </c>
      <c r="AA136" s="4"/>
      <c r="AB136" s="4"/>
      <c r="AC136" s="4"/>
      <c r="AD136" s="150"/>
      <c r="AE136" s="150"/>
      <c r="AF136" s="150"/>
      <c r="AG136" s="150"/>
    </row>
    <row r="137" spans="1:33" ht="51">
      <c r="A137" s="450"/>
      <c r="B137" s="360"/>
      <c r="C137" s="357"/>
      <c r="D137" s="452"/>
      <c r="E137" s="427"/>
      <c r="F137" s="429"/>
      <c r="G137" s="171" t="s">
        <v>250</v>
      </c>
      <c r="H137" s="172" t="s">
        <v>250</v>
      </c>
      <c r="I137" s="177" t="s">
        <v>250</v>
      </c>
      <c r="J137" s="177" t="s">
        <v>250</v>
      </c>
      <c r="K137" s="177" t="s">
        <v>152</v>
      </c>
      <c r="L137" s="177" t="s">
        <v>309</v>
      </c>
      <c r="M137" s="177" t="s">
        <v>310</v>
      </c>
      <c r="N137" s="110" t="s">
        <v>310</v>
      </c>
      <c r="O137" s="363"/>
      <c r="P137" s="35" t="s">
        <v>332</v>
      </c>
      <c r="Q137" s="35" t="s">
        <v>56</v>
      </c>
      <c r="R137" s="216">
        <v>1</v>
      </c>
      <c r="S137" s="130" t="s">
        <v>113</v>
      </c>
      <c r="T137" s="125">
        <v>44652</v>
      </c>
      <c r="U137" s="125">
        <v>44926</v>
      </c>
      <c r="V137" s="360"/>
      <c r="W137" s="432"/>
      <c r="X137" s="359"/>
      <c r="Y137" s="135" t="s">
        <v>270</v>
      </c>
      <c r="Z137" s="134" t="s">
        <v>323</v>
      </c>
      <c r="AA137" s="4"/>
      <c r="AB137" s="4"/>
      <c r="AC137" s="4"/>
      <c r="AD137" s="150"/>
      <c r="AE137" s="150"/>
      <c r="AF137" s="150"/>
      <c r="AG137" s="150"/>
    </row>
    <row r="138" spans="1:33" ht="51">
      <c r="A138" s="450"/>
      <c r="B138" s="360"/>
      <c r="C138" s="357"/>
      <c r="D138" s="452"/>
      <c r="E138" s="427" t="s">
        <v>69</v>
      </c>
      <c r="F138" s="429">
        <v>1395000000</v>
      </c>
      <c r="G138" s="171" t="s">
        <v>250</v>
      </c>
      <c r="H138" s="172" t="s">
        <v>250</v>
      </c>
      <c r="I138" s="177" t="s">
        <v>250</v>
      </c>
      <c r="J138" s="177" t="s">
        <v>250</v>
      </c>
      <c r="K138" s="177" t="s">
        <v>152</v>
      </c>
      <c r="L138" s="177" t="s">
        <v>309</v>
      </c>
      <c r="M138" s="177" t="s">
        <v>310</v>
      </c>
      <c r="N138" s="257" t="s">
        <v>310</v>
      </c>
      <c r="O138" s="363" t="s">
        <v>333</v>
      </c>
      <c r="P138" s="130" t="s">
        <v>334</v>
      </c>
      <c r="Q138" s="130" t="s">
        <v>56</v>
      </c>
      <c r="R138" s="176">
        <v>7000</v>
      </c>
      <c r="S138" s="130" t="s">
        <v>113</v>
      </c>
      <c r="T138" s="125">
        <v>44593</v>
      </c>
      <c r="U138" s="125">
        <v>44926</v>
      </c>
      <c r="V138" s="360" t="s">
        <v>58</v>
      </c>
      <c r="W138" s="432">
        <v>1395000000</v>
      </c>
      <c r="X138" s="359">
        <v>1395000000</v>
      </c>
      <c r="Y138" s="135" t="s">
        <v>278</v>
      </c>
      <c r="Z138" s="134" t="s">
        <v>335</v>
      </c>
      <c r="AA138" s="4"/>
      <c r="AB138" s="4"/>
      <c r="AC138" s="4"/>
      <c r="AD138" s="150"/>
      <c r="AE138" s="150"/>
      <c r="AF138" s="150"/>
      <c r="AG138" s="150"/>
    </row>
    <row r="139" spans="1:33" ht="51">
      <c r="A139" s="450"/>
      <c r="B139" s="360"/>
      <c r="C139" s="357"/>
      <c r="D139" s="452"/>
      <c r="E139" s="427"/>
      <c r="F139" s="429"/>
      <c r="G139" s="171" t="s">
        <v>250</v>
      </c>
      <c r="H139" s="172" t="s">
        <v>250</v>
      </c>
      <c r="I139" s="177" t="s">
        <v>250</v>
      </c>
      <c r="J139" s="177" t="s">
        <v>250</v>
      </c>
      <c r="K139" s="177" t="s">
        <v>152</v>
      </c>
      <c r="L139" s="177" t="s">
        <v>309</v>
      </c>
      <c r="M139" s="177" t="s">
        <v>310</v>
      </c>
      <c r="N139" s="257" t="s">
        <v>310</v>
      </c>
      <c r="O139" s="363"/>
      <c r="P139" s="130" t="s">
        <v>336</v>
      </c>
      <c r="Q139" s="130" t="s">
        <v>56</v>
      </c>
      <c r="R139" s="176">
        <v>6200</v>
      </c>
      <c r="S139" s="130" t="s">
        <v>113</v>
      </c>
      <c r="T139" s="125">
        <v>44593</v>
      </c>
      <c r="U139" s="125">
        <v>44926</v>
      </c>
      <c r="V139" s="360"/>
      <c r="W139" s="432"/>
      <c r="X139" s="359"/>
      <c r="Y139" s="135" t="s">
        <v>278</v>
      </c>
      <c r="Z139" s="134" t="s">
        <v>335</v>
      </c>
      <c r="AA139" s="4"/>
      <c r="AB139" s="4"/>
      <c r="AC139" s="4"/>
      <c r="AD139" s="150"/>
      <c r="AE139" s="150"/>
      <c r="AF139" s="150"/>
      <c r="AG139" s="150"/>
    </row>
    <row r="140" spans="1:33" ht="51">
      <c r="A140" s="450"/>
      <c r="B140" s="360"/>
      <c r="C140" s="357"/>
      <c r="D140" s="452"/>
      <c r="E140" s="427"/>
      <c r="F140" s="429"/>
      <c r="G140" s="171" t="s">
        <v>250</v>
      </c>
      <c r="H140" s="172" t="s">
        <v>250</v>
      </c>
      <c r="I140" s="177" t="s">
        <v>250</v>
      </c>
      <c r="J140" s="177" t="s">
        <v>250</v>
      </c>
      <c r="K140" s="177" t="s">
        <v>152</v>
      </c>
      <c r="L140" s="177" t="s">
        <v>309</v>
      </c>
      <c r="M140" s="177" t="s">
        <v>310</v>
      </c>
      <c r="N140" s="257" t="s">
        <v>310</v>
      </c>
      <c r="O140" s="363"/>
      <c r="P140" s="130" t="s">
        <v>337</v>
      </c>
      <c r="Q140" s="130" t="s">
        <v>56</v>
      </c>
      <c r="R140" s="176">
        <v>2500</v>
      </c>
      <c r="S140" s="130" t="s">
        <v>113</v>
      </c>
      <c r="T140" s="125">
        <v>44593</v>
      </c>
      <c r="U140" s="125">
        <v>44926</v>
      </c>
      <c r="V140" s="360"/>
      <c r="W140" s="432"/>
      <c r="X140" s="359"/>
      <c r="Y140" s="437" t="s">
        <v>278</v>
      </c>
      <c r="Z140" s="361" t="s">
        <v>335</v>
      </c>
      <c r="AA140" s="4"/>
      <c r="AB140" s="4"/>
      <c r="AC140" s="4"/>
      <c r="AD140" s="150"/>
      <c r="AE140" s="150"/>
      <c r="AF140" s="150"/>
      <c r="AG140" s="150"/>
    </row>
    <row r="141" spans="1:33" ht="51">
      <c r="A141" s="450"/>
      <c r="B141" s="360"/>
      <c r="C141" s="357"/>
      <c r="D141" s="452"/>
      <c r="E141" s="427"/>
      <c r="F141" s="429"/>
      <c r="G141" s="171" t="s">
        <v>250</v>
      </c>
      <c r="H141" s="172" t="s">
        <v>250</v>
      </c>
      <c r="I141" s="177" t="s">
        <v>250</v>
      </c>
      <c r="J141" s="177" t="s">
        <v>250</v>
      </c>
      <c r="K141" s="177" t="s">
        <v>152</v>
      </c>
      <c r="L141" s="177" t="s">
        <v>309</v>
      </c>
      <c r="M141" s="177" t="s">
        <v>310</v>
      </c>
      <c r="N141" s="257" t="s">
        <v>310</v>
      </c>
      <c r="O141" s="363"/>
      <c r="P141" s="130" t="s">
        <v>338</v>
      </c>
      <c r="Q141" s="130" t="s">
        <v>56</v>
      </c>
      <c r="R141" s="176">
        <v>3200</v>
      </c>
      <c r="S141" s="130" t="s">
        <v>113</v>
      </c>
      <c r="T141" s="125">
        <v>44593</v>
      </c>
      <c r="U141" s="125">
        <v>44926</v>
      </c>
      <c r="V141" s="360"/>
      <c r="W141" s="432"/>
      <c r="X141" s="359"/>
      <c r="Y141" s="437"/>
      <c r="Z141" s="361"/>
      <c r="AA141" s="4"/>
      <c r="AB141" s="4"/>
      <c r="AC141" s="4"/>
      <c r="AD141" s="150"/>
      <c r="AE141" s="150"/>
      <c r="AF141" s="150"/>
      <c r="AG141" s="150"/>
    </row>
    <row r="142" spans="1:33" ht="51">
      <c r="A142" s="450"/>
      <c r="B142" s="360"/>
      <c r="C142" s="357"/>
      <c r="D142" s="452"/>
      <c r="E142" s="427"/>
      <c r="F142" s="429"/>
      <c r="G142" s="171" t="s">
        <v>250</v>
      </c>
      <c r="H142" s="172" t="s">
        <v>250</v>
      </c>
      <c r="I142" s="177" t="s">
        <v>250</v>
      </c>
      <c r="J142" s="177" t="s">
        <v>250</v>
      </c>
      <c r="K142" s="177" t="s">
        <v>152</v>
      </c>
      <c r="L142" s="177" t="s">
        <v>309</v>
      </c>
      <c r="M142" s="177" t="s">
        <v>310</v>
      </c>
      <c r="N142" s="257" t="s">
        <v>310</v>
      </c>
      <c r="O142" s="363"/>
      <c r="P142" s="130" t="s">
        <v>339</v>
      </c>
      <c r="Q142" s="130" t="s">
        <v>56</v>
      </c>
      <c r="R142" s="176">
        <v>120000</v>
      </c>
      <c r="S142" s="130" t="s">
        <v>113</v>
      </c>
      <c r="T142" s="125">
        <v>44593</v>
      </c>
      <c r="U142" s="125">
        <v>44926</v>
      </c>
      <c r="V142" s="360"/>
      <c r="W142" s="432"/>
      <c r="X142" s="359"/>
      <c r="Y142" s="437"/>
      <c r="Z142" s="361"/>
      <c r="AA142" s="4"/>
      <c r="AB142" s="4"/>
      <c r="AC142" s="4"/>
      <c r="AD142" s="150"/>
      <c r="AE142" s="150"/>
      <c r="AF142" s="150"/>
      <c r="AG142" s="150"/>
    </row>
    <row r="143" spans="1:33" ht="51">
      <c r="A143" s="450"/>
      <c r="B143" s="360"/>
      <c r="C143" s="357"/>
      <c r="D143" s="452"/>
      <c r="E143" s="427"/>
      <c r="F143" s="429"/>
      <c r="G143" s="171" t="s">
        <v>250</v>
      </c>
      <c r="H143" s="172" t="s">
        <v>250</v>
      </c>
      <c r="I143" s="177" t="s">
        <v>250</v>
      </c>
      <c r="J143" s="177" t="s">
        <v>250</v>
      </c>
      <c r="K143" s="177" t="s">
        <v>152</v>
      </c>
      <c r="L143" s="177" t="s">
        <v>309</v>
      </c>
      <c r="M143" s="177" t="s">
        <v>310</v>
      </c>
      <c r="N143" s="257" t="s">
        <v>310</v>
      </c>
      <c r="O143" s="363"/>
      <c r="P143" s="130" t="s">
        <v>340</v>
      </c>
      <c r="Q143" s="130" t="s">
        <v>56</v>
      </c>
      <c r="R143" s="176">
        <v>3200</v>
      </c>
      <c r="S143" s="130" t="s">
        <v>113</v>
      </c>
      <c r="T143" s="125">
        <v>44593</v>
      </c>
      <c r="U143" s="125">
        <v>44926</v>
      </c>
      <c r="V143" s="360"/>
      <c r="W143" s="432"/>
      <c r="X143" s="359"/>
      <c r="Y143" s="437"/>
      <c r="Z143" s="361"/>
      <c r="AA143" s="4"/>
      <c r="AB143" s="4"/>
      <c r="AC143" s="4"/>
      <c r="AD143" s="150"/>
      <c r="AE143" s="150"/>
      <c r="AF143" s="150"/>
      <c r="AG143" s="150"/>
    </row>
    <row r="144" spans="1:33" ht="51">
      <c r="A144" s="450"/>
      <c r="B144" s="360"/>
      <c r="C144" s="357"/>
      <c r="D144" s="453"/>
      <c r="E144" s="427"/>
      <c r="F144" s="429"/>
      <c r="G144" s="171" t="s">
        <v>250</v>
      </c>
      <c r="H144" s="172" t="s">
        <v>250</v>
      </c>
      <c r="I144" s="177" t="s">
        <v>250</v>
      </c>
      <c r="J144" s="177" t="s">
        <v>250</v>
      </c>
      <c r="K144" s="177" t="s">
        <v>152</v>
      </c>
      <c r="L144" s="177" t="s">
        <v>309</v>
      </c>
      <c r="M144" s="177" t="s">
        <v>310</v>
      </c>
      <c r="N144" s="257" t="s">
        <v>310</v>
      </c>
      <c r="O144" s="363"/>
      <c r="P144" s="130" t="s">
        <v>341</v>
      </c>
      <c r="Q144" s="130" t="s">
        <v>56</v>
      </c>
      <c r="R144" s="176">
        <f>3200*30/100</f>
        <v>960</v>
      </c>
      <c r="S144" s="130" t="s">
        <v>113</v>
      </c>
      <c r="T144" s="125">
        <v>44593</v>
      </c>
      <c r="U144" s="125">
        <v>44926</v>
      </c>
      <c r="V144" s="360"/>
      <c r="W144" s="432"/>
      <c r="X144" s="359"/>
      <c r="Y144" s="135" t="s">
        <v>270</v>
      </c>
      <c r="Z144" s="134" t="s">
        <v>335</v>
      </c>
      <c r="AA144" s="4"/>
      <c r="AB144" s="4"/>
      <c r="AC144" s="4"/>
      <c r="AD144" s="150"/>
      <c r="AE144" s="150"/>
      <c r="AF144" s="150"/>
      <c r="AG144" s="150"/>
    </row>
    <row r="145" spans="1:33" ht="51">
      <c r="A145" s="448" t="s">
        <v>305</v>
      </c>
      <c r="B145" s="360" t="s">
        <v>342</v>
      </c>
      <c r="C145" s="357" t="s">
        <v>343</v>
      </c>
      <c r="D145" s="441">
        <f>+R145+R155</f>
        <v>110</v>
      </c>
      <c r="E145" s="168" t="s">
        <v>344</v>
      </c>
      <c r="F145" s="110">
        <v>400000000</v>
      </c>
      <c r="G145" s="171" t="s">
        <v>250</v>
      </c>
      <c r="H145" s="172" t="s">
        <v>152</v>
      </c>
      <c r="I145" s="177" t="s">
        <v>250</v>
      </c>
      <c r="J145" s="177" t="s">
        <v>250</v>
      </c>
      <c r="K145" s="177" t="s">
        <v>152</v>
      </c>
      <c r="L145" s="177" t="s">
        <v>309</v>
      </c>
      <c r="M145" s="177" t="s">
        <v>310</v>
      </c>
      <c r="N145" s="257" t="s">
        <v>310</v>
      </c>
      <c r="O145" s="129" t="s">
        <v>345</v>
      </c>
      <c r="P145" s="130" t="s">
        <v>343</v>
      </c>
      <c r="Q145" s="130" t="s">
        <v>56</v>
      </c>
      <c r="R145" s="176">
        <v>30</v>
      </c>
      <c r="S145" s="130" t="s">
        <v>113</v>
      </c>
      <c r="T145" s="125">
        <v>44682</v>
      </c>
      <c r="U145" s="125">
        <v>44926</v>
      </c>
      <c r="V145" s="360" t="s">
        <v>58</v>
      </c>
      <c r="W145" s="177">
        <v>400000000</v>
      </c>
      <c r="X145" s="449">
        <v>1028412800</v>
      </c>
      <c r="Y145" s="437" t="s">
        <v>278</v>
      </c>
      <c r="Z145" s="361" t="s">
        <v>323</v>
      </c>
      <c r="AA145" s="4"/>
      <c r="AB145" s="4"/>
      <c r="AC145" s="4"/>
      <c r="AD145" s="150"/>
      <c r="AE145" s="150"/>
      <c r="AF145" s="150"/>
      <c r="AG145" s="150"/>
    </row>
    <row r="146" spans="1:33" ht="51">
      <c r="A146" s="448"/>
      <c r="B146" s="360"/>
      <c r="C146" s="357"/>
      <c r="D146" s="441"/>
      <c r="E146" s="168" t="s">
        <v>189</v>
      </c>
      <c r="F146" s="110">
        <v>300000000</v>
      </c>
      <c r="G146" s="171" t="s">
        <v>250</v>
      </c>
      <c r="H146" s="172" t="s">
        <v>152</v>
      </c>
      <c r="I146" s="177" t="s">
        <v>250</v>
      </c>
      <c r="J146" s="177" t="s">
        <v>250</v>
      </c>
      <c r="K146" s="177" t="s">
        <v>152</v>
      </c>
      <c r="L146" s="177" t="s">
        <v>309</v>
      </c>
      <c r="M146" s="177" t="s">
        <v>310</v>
      </c>
      <c r="N146" s="257" t="s">
        <v>310</v>
      </c>
      <c r="O146" s="129" t="s">
        <v>346</v>
      </c>
      <c r="P146" s="130" t="s">
        <v>347</v>
      </c>
      <c r="Q146" s="130" t="s">
        <v>56</v>
      </c>
      <c r="R146" s="176">
        <v>30</v>
      </c>
      <c r="S146" s="130" t="s">
        <v>113</v>
      </c>
      <c r="T146" s="125">
        <v>44682</v>
      </c>
      <c r="U146" s="125">
        <v>44926</v>
      </c>
      <c r="V146" s="360"/>
      <c r="W146" s="177">
        <v>300000000</v>
      </c>
      <c r="X146" s="449"/>
      <c r="Y146" s="437"/>
      <c r="Z146" s="361"/>
      <c r="AA146" s="4"/>
      <c r="AB146" s="4"/>
      <c r="AC146" s="4"/>
      <c r="AD146" s="150"/>
      <c r="AE146" s="150"/>
      <c r="AF146" s="150"/>
      <c r="AG146" s="150"/>
    </row>
    <row r="147" spans="1:33" ht="51">
      <c r="A147" s="448"/>
      <c r="B147" s="360"/>
      <c r="C147" s="357"/>
      <c r="D147" s="441"/>
      <c r="E147" s="168" t="s">
        <v>254</v>
      </c>
      <c r="F147" s="110">
        <v>250000000</v>
      </c>
      <c r="G147" s="171" t="s">
        <v>250</v>
      </c>
      <c r="H147" s="172" t="s">
        <v>152</v>
      </c>
      <c r="I147" s="177" t="s">
        <v>250</v>
      </c>
      <c r="J147" s="177" t="s">
        <v>250</v>
      </c>
      <c r="K147" s="177" t="s">
        <v>152</v>
      </c>
      <c r="L147" s="177" t="s">
        <v>309</v>
      </c>
      <c r="M147" s="177" t="s">
        <v>310</v>
      </c>
      <c r="N147" s="257" t="s">
        <v>310</v>
      </c>
      <c r="O147" s="129" t="s">
        <v>348</v>
      </c>
      <c r="P147" s="130" t="s">
        <v>349</v>
      </c>
      <c r="Q147" s="130" t="s">
        <v>56</v>
      </c>
      <c r="R147" s="176">
        <v>90</v>
      </c>
      <c r="S147" s="130" t="s">
        <v>113</v>
      </c>
      <c r="T147" s="125">
        <v>44682</v>
      </c>
      <c r="U147" s="125">
        <v>44926</v>
      </c>
      <c r="V147" s="360"/>
      <c r="W147" s="177">
        <v>250000000</v>
      </c>
      <c r="X147" s="449"/>
      <c r="Y147" s="437"/>
      <c r="Z147" s="361"/>
      <c r="AA147" s="4"/>
      <c r="AB147" s="4"/>
      <c r="AC147" s="4"/>
      <c r="AD147" s="150"/>
      <c r="AE147" s="150"/>
      <c r="AF147" s="150"/>
      <c r="AG147" s="150"/>
    </row>
    <row r="148" spans="1:33" ht="51">
      <c r="A148" s="448"/>
      <c r="B148" s="360"/>
      <c r="C148" s="357"/>
      <c r="D148" s="441"/>
      <c r="E148" s="168" t="s">
        <v>350</v>
      </c>
      <c r="F148" s="110">
        <v>400000000</v>
      </c>
      <c r="G148" s="171" t="s">
        <v>250</v>
      </c>
      <c r="H148" s="172" t="s">
        <v>152</v>
      </c>
      <c r="I148" s="177" t="s">
        <v>250</v>
      </c>
      <c r="J148" s="177" t="s">
        <v>250</v>
      </c>
      <c r="K148" s="177" t="s">
        <v>152</v>
      </c>
      <c r="L148" s="177" t="s">
        <v>309</v>
      </c>
      <c r="M148" s="177" t="s">
        <v>310</v>
      </c>
      <c r="N148" s="257" t="s">
        <v>310</v>
      </c>
      <c r="O148" s="129" t="s">
        <v>351</v>
      </c>
      <c r="P148" s="130" t="s">
        <v>352</v>
      </c>
      <c r="Q148" s="130" t="s">
        <v>56</v>
      </c>
      <c r="R148" s="235">
        <v>8</v>
      </c>
      <c r="S148" s="130" t="s">
        <v>113</v>
      </c>
      <c r="T148" s="125">
        <v>44682</v>
      </c>
      <c r="U148" s="125">
        <v>44926</v>
      </c>
      <c r="V148" s="360"/>
      <c r="W148" s="177">
        <v>400000000</v>
      </c>
      <c r="X148" s="449"/>
      <c r="Y148" s="437"/>
      <c r="Z148" s="361"/>
      <c r="AA148" s="4"/>
      <c r="AB148" s="4"/>
      <c r="AC148" s="4"/>
      <c r="AD148" s="150"/>
      <c r="AE148" s="150"/>
      <c r="AF148" s="150"/>
      <c r="AG148" s="150"/>
    </row>
    <row r="149" spans="1:33" ht="51">
      <c r="A149" s="448"/>
      <c r="B149" s="360"/>
      <c r="C149" s="357"/>
      <c r="D149" s="441"/>
      <c r="E149" s="427" t="s">
        <v>353</v>
      </c>
      <c r="F149" s="429">
        <v>100000000</v>
      </c>
      <c r="G149" s="171" t="s">
        <v>250</v>
      </c>
      <c r="H149" s="172" t="s">
        <v>152</v>
      </c>
      <c r="I149" s="177" t="s">
        <v>250</v>
      </c>
      <c r="J149" s="177" t="s">
        <v>250</v>
      </c>
      <c r="K149" s="177" t="s">
        <v>152</v>
      </c>
      <c r="L149" s="177" t="s">
        <v>309</v>
      </c>
      <c r="M149" s="177" t="s">
        <v>310</v>
      </c>
      <c r="N149" s="257" t="s">
        <v>310</v>
      </c>
      <c r="O149" s="129" t="s">
        <v>354</v>
      </c>
      <c r="P149" s="130" t="s">
        <v>355</v>
      </c>
      <c r="Q149" s="130" t="s">
        <v>56</v>
      </c>
      <c r="R149" s="235">
        <v>30</v>
      </c>
      <c r="S149" s="130" t="s">
        <v>113</v>
      </c>
      <c r="T149" s="125">
        <v>44682</v>
      </c>
      <c r="U149" s="125">
        <v>44926</v>
      </c>
      <c r="V149" s="360"/>
      <c r="W149" s="432">
        <v>100000000</v>
      </c>
      <c r="X149" s="449"/>
      <c r="Y149" s="437"/>
      <c r="Z149" s="361"/>
      <c r="AA149" s="4"/>
      <c r="AB149" s="4"/>
      <c r="AC149" s="4"/>
      <c r="AD149" s="150"/>
      <c r="AE149" s="150"/>
      <c r="AF149" s="150"/>
      <c r="AG149" s="150"/>
    </row>
    <row r="150" spans="1:33" ht="51">
      <c r="A150" s="448"/>
      <c r="B150" s="360"/>
      <c r="C150" s="357"/>
      <c r="D150" s="441"/>
      <c r="E150" s="427"/>
      <c r="F150" s="429"/>
      <c r="G150" s="171" t="s">
        <v>250</v>
      </c>
      <c r="H150" s="172" t="s">
        <v>152</v>
      </c>
      <c r="I150" s="177" t="s">
        <v>250</v>
      </c>
      <c r="J150" s="177" t="s">
        <v>250</v>
      </c>
      <c r="K150" s="177" t="s">
        <v>152</v>
      </c>
      <c r="L150" s="177" t="s">
        <v>309</v>
      </c>
      <c r="M150" s="177" t="s">
        <v>310</v>
      </c>
      <c r="N150" s="257" t="s">
        <v>310</v>
      </c>
      <c r="O150" s="129" t="s">
        <v>356</v>
      </c>
      <c r="P150" s="130" t="s">
        <v>357</v>
      </c>
      <c r="Q150" s="130" t="s">
        <v>56</v>
      </c>
      <c r="R150" s="235">
        <v>44</v>
      </c>
      <c r="S150" s="130" t="s">
        <v>113</v>
      </c>
      <c r="T150" s="125">
        <v>44652</v>
      </c>
      <c r="U150" s="125">
        <v>44926</v>
      </c>
      <c r="V150" s="360"/>
      <c r="W150" s="432"/>
      <c r="X150" s="449"/>
      <c r="Y150" s="437"/>
      <c r="Z150" s="361"/>
      <c r="AA150" s="4"/>
      <c r="AB150" s="4"/>
      <c r="AC150" s="4"/>
      <c r="AD150" s="150"/>
      <c r="AE150" s="150"/>
      <c r="AF150" s="150"/>
      <c r="AG150" s="150"/>
    </row>
    <row r="151" spans="1:33" ht="51">
      <c r="A151" s="448"/>
      <c r="B151" s="360"/>
      <c r="C151" s="357"/>
      <c r="D151" s="441"/>
      <c r="E151" s="427"/>
      <c r="F151" s="429"/>
      <c r="G151" s="171" t="s">
        <v>250</v>
      </c>
      <c r="H151" s="172" t="s">
        <v>152</v>
      </c>
      <c r="I151" s="177" t="s">
        <v>250</v>
      </c>
      <c r="J151" s="177" t="s">
        <v>250</v>
      </c>
      <c r="K151" s="177" t="s">
        <v>152</v>
      </c>
      <c r="L151" s="177" t="s">
        <v>309</v>
      </c>
      <c r="M151" s="177" t="s">
        <v>310</v>
      </c>
      <c r="N151" s="257" t="s">
        <v>310</v>
      </c>
      <c r="O151" s="129" t="s">
        <v>358</v>
      </c>
      <c r="P151" s="130" t="s">
        <v>359</v>
      </c>
      <c r="Q151" s="130" t="s">
        <v>56</v>
      </c>
      <c r="R151" s="235">
        <v>44</v>
      </c>
      <c r="S151" s="130" t="s">
        <v>113</v>
      </c>
      <c r="T151" s="125">
        <v>44652</v>
      </c>
      <c r="U151" s="125">
        <v>44926</v>
      </c>
      <c r="V151" s="360"/>
      <c r="W151" s="432"/>
      <c r="X151" s="449"/>
      <c r="Y151" s="437"/>
      <c r="Z151" s="361"/>
      <c r="AA151" s="4"/>
      <c r="AB151" s="4"/>
      <c r="AC151" s="4"/>
      <c r="AD151" s="150"/>
      <c r="AE151" s="150"/>
      <c r="AF151" s="150"/>
      <c r="AG151" s="150"/>
    </row>
    <row r="152" spans="1:33" ht="51">
      <c r="A152" s="448"/>
      <c r="B152" s="360"/>
      <c r="C152" s="357"/>
      <c r="D152" s="441"/>
      <c r="E152" s="427"/>
      <c r="F152" s="429"/>
      <c r="G152" s="171" t="s">
        <v>250</v>
      </c>
      <c r="H152" s="172" t="s">
        <v>152</v>
      </c>
      <c r="I152" s="177" t="s">
        <v>250</v>
      </c>
      <c r="J152" s="177" t="s">
        <v>250</v>
      </c>
      <c r="K152" s="177" t="s">
        <v>152</v>
      </c>
      <c r="L152" s="177" t="s">
        <v>309</v>
      </c>
      <c r="M152" s="177" t="s">
        <v>310</v>
      </c>
      <c r="N152" s="257" t="s">
        <v>310</v>
      </c>
      <c r="O152" s="129" t="s">
        <v>360</v>
      </c>
      <c r="P152" s="130" t="s">
        <v>361</v>
      </c>
      <c r="Q152" s="130" t="s">
        <v>56</v>
      </c>
      <c r="R152" s="235">
        <v>12</v>
      </c>
      <c r="S152" s="130" t="s">
        <v>113</v>
      </c>
      <c r="T152" s="125">
        <v>44652</v>
      </c>
      <c r="U152" s="125">
        <v>44926</v>
      </c>
      <c r="V152" s="360"/>
      <c r="W152" s="432"/>
      <c r="X152" s="449"/>
      <c r="Y152" s="437"/>
      <c r="Z152" s="361"/>
      <c r="AA152" s="4"/>
      <c r="AB152" s="4"/>
      <c r="AC152" s="4"/>
      <c r="AD152" s="150"/>
      <c r="AE152" s="150"/>
      <c r="AF152" s="150"/>
      <c r="AG152" s="150"/>
    </row>
    <row r="153" spans="1:33" ht="51">
      <c r="A153" s="448"/>
      <c r="B153" s="360"/>
      <c r="C153" s="357"/>
      <c r="D153" s="441"/>
      <c r="E153" s="427"/>
      <c r="F153" s="429"/>
      <c r="G153" s="171" t="s">
        <v>250</v>
      </c>
      <c r="H153" s="172" t="s">
        <v>152</v>
      </c>
      <c r="I153" s="177" t="s">
        <v>250</v>
      </c>
      <c r="J153" s="177" t="s">
        <v>250</v>
      </c>
      <c r="K153" s="177" t="s">
        <v>152</v>
      </c>
      <c r="L153" s="177" t="s">
        <v>309</v>
      </c>
      <c r="M153" s="177" t="s">
        <v>310</v>
      </c>
      <c r="N153" s="257" t="s">
        <v>310</v>
      </c>
      <c r="O153" s="129" t="s">
        <v>362</v>
      </c>
      <c r="P153" s="130" t="s">
        <v>363</v>
      </c>
      <c r="Q153" s="130" t="s">
        <v>56</v>
      </c>
      <c r="R153" s="235">
        <v>250</v>
      </c>
      <c r="S153" s="130" t="s">
        <v>113</v>
      </c>
      <c r="T153" s="125">
        <v>44652</v>
      </c>
      <c r="U153" s="125">
        <v>44926</v>
      </c>
      <c r="V153" s="360"/>
      <c r="W153" s="432"/>
      <c r="X153" s="449"/>
      <c r="Y153" s="437"/>
      <c r="Z153" s="361"/>
      <c r="AA153" s="4"/>
      <c r="AB153" s="4"/>
      <c r="AC153" s="4"/>
      <c r="AD153" s="150"/>
      <c r="AE153" s="150"/>
      <c r="AF153" s="150"/>
      <c r="AG153" s="150"/>
    </row>
    <row r="154" spans="1:33" ht="51">
      <c r="A154" s="448"/>
      <c r="B154" s="360"/>
      <c r="C154" s="357"/>
      <c r="D154" s="441"/>
      <c r="E154" s="427" t="s">
        <v>364</v>
      </c>
      <c r="F154" s="429">
        <v>155000000</v>
      </c>
      <c r="G154" s="171" t="s">
        <v>250</v>
      </c>
      <c r="H154" s="172" t="s">
        <v>152</v>
      </c>
      <c r="I154" s="177" t="s">
        <v>250</v>
      </c>
      <c r="J154" s="177" t="s">
        <v>250</v>
      </c>
      <c r="K154" s="177" t="s">
        <v>152</v>
      </c>
      <c r="L154" s="177" t="s">
        <v>309</v>
      </c>
      <c r="M154" s="177" t="s">
        <v>310</v>
      </c>
      <c r="N154" s="257" t="s">
        <v>310</v>
      </c>
      <c r="O154" s="129" t="s">
        <v>365</v>
      </c>
      <c r="P154" s="130" t="s">
        <v>365</v>
      </c>
      <c r="Q154" s="130" t="s">
        <v>56</v>
      </c>
      <c r="R154" s="130">
        <v>80</v>
      </c>
      <c r="S154" s="130" t="s">
        <v>113</v>
      </c>
      <c r="T154" s="125">
        <v>44593</v>
      </c>
      <c r="U154" s="125">
        <v>44926</v>
      </c>
      <c r="V154" s="360" t="s">
        <v>366</v>
      </c>
      <c r="W154" s="432">
        <v>155000000</v>
      </c>
      <c r="X154" s="449">
        <v>576587200</v>
      </c>
      <c r="Y154" s="437" t="s">
        <v>67</v>
      </c>
      <c r="Z154" s="361" t="s">
        <v>335</v>
      </c>
      <c r="AA154" s="4"/>
      <c r="AB154" s="4"/>
      <c r="AC154" s="4"/>
      <c r="AD154" s="150"/>
      <c r="AE154" s="150"/>
      <c r="AF154" s="150"/>
      <c r="AG154" s="150"/>
    </row>
    <row r="155" spans="1:33" ht="51">
      <c r="A155" s="448"/>
      <c r="B155" s="360"/>
      <c r="C155" s="357"/>
      <c r="D155" s="441"/>
      <c r="E155" s="427"/>
      <c r="F155" s="429"/>
      <c r="G155" s="171" t="s">
        <v>250</v>
      </c>
      <c r="H155" s="172" t="s">
        <v>152</v>
      </c>
      <c r="I155" s="177" t="s">
        <v>250</v>
      </c>
      <c r="J155" s="177" t="s">
        <v>250</v>
      </c>
      <c r="K155" s="177" t="s">
        <v>152</v>
      </c>
      <c r="L155" s="177" t="s">
        <v>309</v>
      </c>
      <c r="M155" s="177" t="s">
        <v>310</v>
      </c>
      <c r="N155" s="257" t="s">
        <v>310</v>
      </c>
      <c r="O155" s="129" t="s">
        <v>367</v>
      </c>
      <c r="P155" s="130" t="s">
        <v>368</v>
      </c>
      <c r="Q155" s="130" t="s">
        <v>56</v>
      </c>
      <c r="R155" s="130">
        <v>80</v>
      </c>
      <c r="S155" s="130" t="s">
        <v>113</v>
      </c>
      <c r="T155" s="125">
        <v>44593</v>
      </c>
      <c r="U155" s="125">
        <v>44926</v>
      </c>
      <c r="V155" s="360"/>
      <c r="W155" s="432"/>
      <c r="X155" s="449"/>
      <c r="Y155" s="437"/>
      <c r="Z155" s="361"/>
      <c r="AA155" s="4"/>
      <c r="AB155" s="4"/>
      <c r="AC155" s="4"/>
      <c r="AD155" s="150"/>
      <c r="AE155" s="150"/>
      <c r="AF155" s="150"/>
      <c r="AG155" s="150"/>
    </row>
    <row r="156" spans="1:33" ht="51">
      <c r="A156" s="448"/>
      <c r="B156" s="360"/>
      <c r="C156" s="357"/>
      <c r="D156" s="441"/>
      <c r="E156" s="427"/>
      <c r="F156" s="429"/>
      <c r="G156" s="171" t="s">
        <v>250</v>
      </c>
      <c r="H156" s="172" t="s">
        <v>152</v>
      </c>
      <c r="I156" s="177" t="s">
        <v>250</v>
      </c>
      <c r="J156" s="177" t="s">
        <v>250</v>
      </c>
      <c r="K156" s="177" t="s">
        <v>152</v>
      </c>
      <c r="L156" s="177" t="s">
        <v>309</v>
      </c>
      <c r="M156" s="177" t="s">
        <v>310</v>
      </c>
      <c r="N156" s="257" t="s">
        <v>310</v>
      </c>
      <c r="O156" s="129" t="s">
        <v>369</v>
      </c>
      <c r="P156" s="130" t="s">
        <v>369</v>
      </c>
      <c r="Q156" s="130" t="s">
        <v>56</v>
      </c>
      <c r="R156" s="130">
        <v>30</v>
      </c>
      <c r="S156" s="130" t="s">
        <v>113</v>
      </c>
      <c r="T156" s="125">
        <v>44593</v>
      </c>
      <c r="U156" s="125">
        <v>44926</v>
      </c>
      <c r="V156" s="360"/>
      <c r="W156" s="432"/>
      <c r="X156" s="449"/>
      <c r="Y156" s="437"/>
      <c r="Z156" s="361"/>
      <c r="AA156" s="4"/>
      <c r="AB156" s="4"/>
      <c r="AC156" s="4"/>
      <c r="AD156" s="150"/>
      <c r="AE156" s="150"/>
      <c r="AF156" s="150"/>
      <c r="AG156" s="150"/>
    </row>
    <row r="157" spans="1:33" ht="51">
      <c r="A157" s="448"/>
      <c r="B157" s="360"/>
      <c r="C157" s="357"/>
      <c r="D157" s="441"/>
      <c r="E157" s="427"/>
      <c r="F157" s="429"/>
      <c r="G157" s="171" t="s">
        <v>250</v>
      </c>
      <c r="H157" s="172" t="s">
        <v>152</v>
      </c>
      <c r="I157" s="177" t="s">
        <v>250</v>
      </c>
      <c r="J157" s="177" t="s">
        <v>250</v>
      </c>
      <c r="K157" s="177" t="s">
        <v>152</v>
      </c>
      <c r="L157" s="177" t="s">
        <v>309</v>
      </c>
      <c r="M157" s="177" t="s">
        <v>310</v>
      </c>
      <c r="N157" s="257" t="s">
        <v>310</v>
      </c>
      <c r="O157" s="129" t="s">
        <v>370</v>
      </c>
      <c r="P157" s="130" t="s">
        <v>370</v>
      </c>
      <c r="Q157" s="130" t="s">
        <v>56</v>
      </c>
      <c r="R157" s="130">
        <v>300</v>
      </c>
      <c r="S157" s="130" t="s">
        <v>113</v>
      </c>
      <c r="T157" s="125">
        <v>44593</v>
      </c>
      <c r="U157" s="125">
        <v>44926</v>
      </c>
      <c r="V157" s="360"/>
      <c r="W157" s="432"/>
      <c r="X157" s="449"/>
      <c r="Y157" s="437"/>
      <c r="Z157" s="361"/>
      <c r="AA157" s="4"/>
      <c r="AB157" s="4"/>
      <c r="AC157" s="4"/>
      <c r="AD157" s="150"/>
      <c r="AE157" s="150"/>
      <c r="AF157" s="150"/>
      <c r="AG157" s="150"/>
    </row>
    <row r="158" spans="1:33" ht="51">
      <c r="A158" s="448"/>
      <c r="B158" s="360"/>
      <c r="C158" s="357"/>
      <c r="D158" s="441"/>
      <c r="E158" s="427"/>
      <c r="F158" s="429"/>
      <c r="G158" s="171" t="s">
        <v>250</v>
      </c>
      <c r="H158" s="172" t="s">
        <v>152</v>
      </c>
      <c r="I158" s="177" t="s">
        <v>250</v>
      </c>
      <c r="J158" s="177" t="s">
        <v>250</v>
      </c>
      <c r="K158" s="177" t="s">
        <v>152</v>
      </c>
      <c r="L158" s="177" t="s">
        <v>309</v>
      </c>
      <c r="M158" s="177" t="s">
        <v>310</v>
      </c>
      <c r="N158" s="257" t="s">
        <v>310</v>
      </c>
      <c r="O158" s="129" t="s">
        <v>371</v>
      </c>
      <c r="P158" s="130" t="s">
        <v>371</v>
      </c>
      <c r="Q158" s="130" t="s">
        <v>56</v>
      </c>
      <c r="R158" s="130">
        <v>130</v>
      </c>
      <c r="S158" s="130" t="s">
        <v>113</v>
      </c>
      <c r="T158" s="125">
        <v>44593</v>
      </c>
      <c r="U158" s="125">
        <v>44926</v>
      </c>
      <c r="V158" s="360"/>
      <c r="W158" s="432"/>
      <c r="X158" s="449"/>
      <c r="Y158" s="437"/>
      <c r="Z158" s="361"/>
      <c r="AA158" s="4"/>
      <c r="AB158" s="4"/>
      <c r="AC158" s="4"/>
      <c r="AD158" s="150"/>
      <c r="AE158" s="150"/>
      <c r="AF158" s="150"/>
      <c r="AG158" s="150"/>
    </row>
    <row r="159" spans="1:33" ht="51">
      <c r="A159" s="423" t="s">
        <v>305</v>
      </c>
      <c r="B159" s="357" t="s">
        <v>372</v>
      </c>
      <c r="C159" s="357" t="s">
        <v>373</v>
      </c>
      <c r="D159" s="357">
        <v>25</v>
      </c>
      <c r="E159" s="168" t="s">
        <v>374</v>
      </c>
      <c r="F159" s="250">
        <v>300000000</v>
      </c>
      <c r="G159" s="81" t="s">
        <v>250</v>
      </c>
      <c r="H159" s="33" t="s">
        <v>152</v>
      </c>
      <c r="I159" s="179" t="s">
        <v>250</v>
      </c>
      <c r="J159" s="179" t="s">
        <v>250</v>
      </c>
      <c r="K159" s="179" t="s">
        <v>152</v>
      </c>
      <c r="L159" s="177" t="s">
        <v>309</v>
      </c>
      <c r="M159" s="177" t="s">
        <v>310</v>
      </c>
      <c r="N159" s="110" t="s">
        <v>310</v>
      </c>
      <c r="O159" s="133" t="s">
        <v>375</v>
      </c>
      <c r="P159" s="32" t="s">
        <v>376</v>
      </c>
      <c r="Q159" s="34" t="s">
        <v>56</v>
      </c>
      <c r="R159" s="230">
        <v>55</v>
      </c>
      <c r="S159" s="34" t="s">
        <v>113</v>
      </c>
      <c r="T159" s="186">
        <v>44621</v>
      </c>
      <c r="U159" s="186">
        <v>44926</v>
      </c>
      <c r="V159" s="48" t="s">
        <v>58</v>
      </c>
      <c r="W159" s="266">
        <f>+F159</f>
        <v>300000000</v>
      </c>
      <c r="X159" s="299" t="s">
        <v>53</v>
      </c>
      <c r="Y159" s="135" t="s">
        <v>67</v>
      </c>
      <c r="Z159" s="156" t="s">
        <v>323</v>
      </c>
      <c r="AA159" s="4"/>
      <c r="AB159" s="4"/>
      <c r="AC159" s="4"/>
      <c r="AD159" s="150"/>
      <c r="AE159" s="150"/>
      <c r="AF159" s="150"/>
      <c r="AG159" s="150"/>
    </row>
    <row r="160" spans="1:33" ht="25.5">
      <c r="A160" s="423"/>
      <c r="B160" s="357"/>
      <c r="C160" s="357"/>
      <c r="D160" s="357"/>
      <c r="E160" s="427" t="s">
        <v>377</v>
      </c>
      <c r="F160" s="428">
        <v>2768000000</v>
      </c>
      <c r="G160" s="448" t="s">
        <v>250</v>
      </c>
      <c r="H160" s="447" t="s">
        <v>152</v>
      </c>
      <c r="I160" s="444" t="s">
        <v>250</v>
      </c>
      <c r="J160" s="444" t="s">
        <v>250</v>
      </c>
      <c r="K160" s="444" t="s">
        <v>152</v>
      </c>
      <c r="L160" s="444" t="s">
        <v>309</v>
      </c>
      <c r="M160" s="444" t="s">
        <v>310</v>
      </c>
      <c r="N160" s="428" t="s">
        <v>310</v>
      </c>
      <c r="O160" s="133" t="s">
        <v>378</v>
      </c>
      <c r="P160" s="34" t="s">
        <v>379</v>
      </c>
      <c r="Q160" s="357" t="s">
        <v>56</v>
      </c>
      <c r="R160" s="441">
        <v>45</v>
      </c>
      <c r="S160" s="357" t="s">
        <v>113</v>
      </c>
      <c r="T160" s="455">
        <v>44621</v>
      </c>
      <c r="U160" s="455">
        <v>44926</v>
      </c>
      <c r="V160" s="48" t="s">
        <v>58</v>
      </c>
      <c r="W160" s="266">
        <v>300000000</v>
      </c>
      <c r="X160" s="299" t="s">
        <v>53</v>
      </c>
      <c r="Y160" s="135" t="s">
        <v>67</v>
      </c>
      <c r="Z160" s="156" t="s">
        <v>323</v>
      </c>
      <c r="AA160" s="4"/>
      <c r="AB160" s="4"/>
      <c r="AC160" s="4"/>
      <c r="AD160" s="150"/>
      <c r="AE160" s="150"/>
      <c r="AF160" s="150"/>
      <c r="AG160" s="150"/>
    </row>
    <row r="161" spans="1:33" ht="25.5" customHeight="1">
      <c r="A161" s="423"/>
      <c r="B161" s="357"/>
      <c r="C161" s="357"/>
      <c r="D161" s="357"/>
      <c r="E161" s="427"/>
      <c r="F161" s="428"/>
      <c r="G161" s="448"/>
      <c r="H161" s="447"/>
      <c r="I161" s="444"/>
      <c r="J161" s="444"/>
      <c r="K161" s="444"/>
      <c r="L161" s="444"/>
      <c r="M161" s="444"/>
      <c r="N161" s="428"/>
      <c r="O161" s="133" t="s">
        <v>380</v>
      </c>
      <c r="P161" s="34" t="s">
        <v>381</v>
      </c>
      <c r="Q161" s="357"/>
      <c r="R161" s="441"/>
      <c r="S161" s="357"/>
      <c r="T161" s="455"/>
      <c r="U161" s="455"/>
      <c r="V161" s="48" t="s">
        <v>98</v>
      </c>
      <c r="W161" s="266">
        <v>2468000000</v>
      </c>
      <c r="X161" s="299" t="s">
        <v>53</v>
      </c>
      <c r="Y161" s="135" t="s">
        <v>67</v>
      </c>
      <c r="Z161" s="156" t="s">
        <v>323</v>
      </c>
      <c r="AA161" s="4"/>
      <c r="AB161" s="4"/>
      <c r="AC161" s="4"/>
      <c r="AD161" s="150"/>
      <c r="AE161" s="150"/>
      <c r="AF161" s="150"/>
      <c r="AG161" s="150"/>
    </row>
    <row r="162" spans="1:33" ht="51">
      <c r="A162" s="423"/>
      <c r="B162" s="357"/>
      <c r="C162" s="357"/>
      <c r="D162" s="357"/>
      <c r="E162" s="168" t="s">
        <v>189</v>
      </c>
      <c r="F162" s="250">
        <v>200000000</v>
      </c>
      <c r="G162" s="81" t="s">
        <v>250</v>
      </c>
      <c r="H162" s="33" t="s">
        <v>152</v>
      </c>
      <c r="I162" s="179" t="s">
        <v>250</v>
      </c>
      <c r="J162" s="179" t="s">
        <v>250</v>
      </c>
      <c r="K162" s="179" t="s">
        <v>152</v>
      </c>
      <c r="L162" s="177" t="s">
        <v>309</v>
      </c>
      <c r="M162" s="177" t="s">
        <v>310</v>
      </c>
      <c r="N162" s="110" t="s">
        <v>310</v>
      </c>
      <c r="O162" s="133" t="s">
        <v>382</v>
      </c>
      <c r="P162" s="34" t="s">
        <v>383</v>
      </c>
      <c r="Q162" s="34" t="s">
        <v>56</v>
      </c>
      <c r="R162" s="230">
        <v>35</v>
      </c>
      <c r="S162" s="34" t="s">
        <v>113</v>
      </c>
      <c r="T162" s="186">
        <v>44621</v>
      </c>
      <c r="U162" s="186">
        <v>44926</v>
      </c>
      <c r="V162" s="48" t="s">
        <v>58</v>
      </c>
      <c r="W162" s="266">
        <v>200000000</v>
      </c>
      <c r="X162" s="299" t="s">
        <v>53</v>
      </c>
      <c r="Y162" s="135" t="s">
        <v>67</v>
      </c>
      <c r="Z162" s="156" t="s">
        <v>323</v>
      </c>
      <c r="AA162" s="4"/>
      <c r="AB162" s="4"/>
      <c r="AC162" s="4"/>
      <c r="AD162" s="150"/>
      <c r="AE162" s="150"/>
      <c r="AF162" s="150"/>
      <c r="AG162" s="150"/>
    </row>
    <row r="163" spans="1:33" ht="51">
      <c r="A163" s="423"/>
      <c r="B163" s="357"/>
      <c r="C163" s="357"/>
      <c r="D163" s="357"/>
      <c r="E163" s="168" t="s">
        <v>384</v>
      </c>
      <c r="F163" s="251">
        <v>1000000000</v>
      </c>
      <c r="G163" s="81" t="s">
        <v>250</v>
      </c>
      <c r="H163" s="33" t="s">
        <v>152</v>
      </c>
      <c r="I163" s="179" t="s">
        <v>250</v>
      </c>
      <c r="J163" s="179" t="s">
        <v>250</v>
      </c>
      <c r="K163" s="179" t="s">
        <v>152</v>
      </c>
      <c r="L163" s="177" t="s">
        <v>309</v>
      </c>
      <c r="M163" s="177" t="s">
        <v>310</v>
      </c>
      <c r="N163" s="110" t="s">
        <v>310</v>
      </c>
      <c r="O163" s="133" t="s">
        <v>385</v>
      </c>
      <c r="P163" s="34" t="s">
        <v>386</v>
      </c>
      <c r="Q163" s="34" t="s">
        <v>56</v>
      </c>
      <c r="R163" s="230">
        <v>100</v>
      </c>
      <c r="S163" s="34" t="s">
        <v>113</v>
      </c>
      <c r="T163" s="186">
        <v>44621</v>
      </c>
      <c r="U163" s="186">
        <v>44926</v>
      </c>
      <c r="V163" s="34" t="s">
        <v>98</v>
      </c>
      <c r="W163" s="266">
        <v>1000000000</v>
      </c>
      <c r="X163" s="299" t="s">
        <v>53</v>
      </c>
      <c r="Y163" s="135" t="s">
        <v>67</v>
      </c>
      <c r="Z163" s="156" t="s">
        <v>323</v>
      </c>
      <c r="AA163" s="4"/>
      <c r="AB163" s="4"/>
      <c r="AC163" s="4"/>
      <c r="AD163" s="150"/>
      <c r="AE163" s="150"/>
      <c r="AF163" s="150"/>
      <c r="AG163" s="150"/>
    </row>
    <row r="164" spans="1:33" ht="51">
      <c r="A164" s="423"/>
      <c r="B164" s="357"/>
      <c r="C164" s="357"/>
      <c r="D164" s="357"/>
      <c r="E164" s="427" t="s">
        <v>387</v>
      </c>
      <c r="F164" s="428">
        <v>1000000000</v>
      </c>
      <c r="G164" s="81" t="s">
        <v>250</v>
      </c>
      <c r="H164" s="33" t="s">
        <v>152</v>
      </c>
      <c r="I164" s="179" t="s">
        <v>250</v>
      </c>
      <c r="J164" s="179" t="s">
        <v>250</v>
      </c>
      <c r="K164" s="179" t="s">
        <v>152</v>
      </c>
      <c r="L164" s="177" t="s">
        <v>309</v>
      </c>
      <c r="M164" s="177" t="s">
        <v>310</v>
      </c>
      <c r="N164" s="110" t="s">
        <v>310</v>
      </c>
      <c r="O164" s="133" t="s">
        <v>388</v>
      </c>
      <c r="P164" s="32" t="s">
        <v>389</v>
      </c>
      <c r="Q164" s="34" t="s">
        <v>56</v>
      </c>
      <c r="R164" s="230">
        <v>1</v>
      </c>
      <c r="S164" s="34" t="s">
        <v>113</v>
      </c>
      <c r="T164" s="186">
        <v>44866</v>
      </c>
      <c r="U164" s="186">
        <v>44926</v>
      </c>
      <c r="V164" s="357" t="s">
        <v>98</v>
      </c>
      <c r="W164" s="358">
        <v>1000000000</v>
      </c>
      <c r="X164" s="359" t="s">
        <v>53</v>
      </c>
      <c r="Y164" s="437" t="s">
        <v>67</v>
      </c>
      <c r="Z164" s="156" t="s">
        <v>323</v>
      </c>
      <c r="AA164" s="4"/>
      <c r="AB164" s="4"/>
      <c r="AC164" s="4"/>
      <c r="AD164" s="150"/>
      <c r="AE164" s="150"/>
      <c r="AF164" s="150"/>
      <c r="AG164" s="150"/>
    </row>
    <row r="165" spans="1:33" ht="51">
      <c r="A165" s="423"/>
      <c r="B165" s="357"/>
      <c r="C165" s="357"/>
      <c r="D165" s="357"/>
      <c r="E165" s="427"/>
      <c r="F165" s="428"/>
      <c r="G165" s="81" t="s">
        <v>250</v>
      </c>
      <c r="H165" s="33" t="s">
        <v>152</v>
      </c>
      <c r="I165" s="179" t="s">
        <v>250</v>
      </c>
      <c r="J165" s="179" t="s">
        <v>250</v>
      </c>
      <c r="K165" s="179" t="s">
        <v>152</v>
      </c>
      <c r="L165" s="177" t="s">
        <v>309</v>
      </c>
      <c r="M165" s="177" t="s">
        <v>310</v>
      </c>
      <c r="N165" s="110" t="s">
        <v>310</v>
      </c>
      <c r="O165" s="133" t="s">
        <v>390</v>
      </c>
      <c r="P165" s="32" t="s">
        <v>391</v>
      </c>
      <c r="Q165" s="34" t="s">
        <v>56</v>
      </c>
      <c r="R165" s="230">
        <v>1</v>
      </c>
      <c r="S165" s="34" t="s">
        <v>113</v>
      </c>
      <c r="T165" s="186">
        <v>44805</v>
      </c>
      <c r="U165" s="186">
        <v>44926</v>
      </c>
      <c r="V165" s="357"/>
      <c r="W165" s="358"/>
      <c r="X165" s="359"/>
      <c r="Y165" s="437"/>
      <c r="Z165" s="156" t="s">
        <v>323</v>
      </c>
      <c r="AA165" s="4"/>
      <c r="AB165" s="4"/>
      <c r="AC165" s="4"/>
      <c r="AD165" s="150"/>
      <c r="AE165" s="150"/>
      <c r="AF165" s="150"/>
      <c r="AG165" s="150"/>
    </row>
    <row r="166" spans="1:33" ht="51">
      <c r="A166" s="423"/>
      <c r="B166" s="357"/>
      <c r="C166" s="357"/>
      <c r="D166" s="357"/>
      <c r="E166" s="168" t="s">
        <v>110</v>
      </c>
      <c r="F166" s="251">
        <v>300000000</v>
      </c>
      <c r="G166" s="81" t="s">
        <v>250</v>
      </c>
      <c r="H166" s="33" t="s">
        <v>152</v>
      </c>
      <c r="I166" s="179" t="s">
        <v>250</v>
      </c>
      <c r="J166" s="179" t="s">
        <v>250</v>
      </c>
      <c r="K166" s="179" t="s">
        <v>152</v>
      </c>
      <c r="L166" s="179" t="s">
        <v>309</v>
      </c>
      <c r="M166" s="179" t="s">
        <v>310</v>
      </c>
      <c r="N166" s="250" t="s">
        <v>310</v>
      </c>
      <c r="O166" s="133" t="s">
        <v>392</v>
      </c>
      <c r="P166" s="34" t="s">
        <v>393</v>
      </c>
      <c r="Q166" s="34" t="s">
        <v>56</v>
      </c>
      <c r="R166" s="230">
        <v>200</v>
      </c>
      <c r="S166" s="34" t="s">
        <v>113</v>
      </c>
      <c r="T166" s="186">
        <v>44621</v>
      </c>
      <c r="U166" s="186">
        <v>44926</v>
      </c>
      <c r="V166" s="48" t="s">
        <v>58</v>
      </c>
      <c r="W166" s="266">
        <v>300000000</v>
      </c>
      <c r="X166" s="299" t="s">
        <v>53</v>
      </c>
      <c r="Y166" s="135" t="s">
        <v>67</v>
      </c>
      <c r="Z166" s="156" t="s">
        <v>323</v>
      </c>
      <c r="AA166" s="4"/>
      <c r="AB166" s="4"/>
      <c r="AC166" s="4"/>
      <c r="AD166" s="150"/>
      <c r="AE166" s="150"/>
      <c r="AF166" s="150"/>
      <c r="AG166" s="150"/>
    </row>
    <row r="167" spans="1:33" ht="51">
      <c r="A167" s="423" t="s">
        <v>305</v>
      </c>
      <c r="B167" s="357" t="s">
        <v>394</v>
      </c>
      <c r="C167" s="357" t="s">
        <v>395</v>
      </c>
      <c r="D167" s="357">
        <v>150</v>
      </c>
      <c r="E167" s="427" t="s">
        <v>396</v>
      </c>
      <c r="F167" s="428">
        <v>7800000000</v>
      </c>
      <c r="G167" s="81" t="s">
        <v>250</v>
      </c>
      <c r="H167" s="33" t="s">
        <v>250</v>
      </c>
      <c r="I167" s="179" t="s">
        <v>250</v>
      </c>
      <c r="J167" s="179" t="s">
        <v>250</v>
      </c>
      <c r="K167" s="179" t="s">
        <v>152</v>
      </c>
      <c r="L167" s="177" t="s">
        <v>309</v>
      </c>
      <c r="M167" s="177" t="s">
        <v>310</v>
      </c>
      <c r="N167" s="110" t="s">
        <v>168</v>
      </c>
      <c r="O167" s="421" t="s">
        <v>397</v>
      </c>
      <c r="P167" s="357" t="s">
        <v>398</v>
      </c>
      <c r="Q167" s="357" t="s">
        <v>56</v>
      </c>
      <c r="R167" s="357">
        <v>4</v>
      </c>
      <c r="S167" s="357" t="s">
        <v>57</v>
      </c>
      <c r="T167" s="455">
        <v>44621</v>
      </c>
      <c r="U167" s="455">
        <v>44926</v>
      </c>
      <c r="V167" s="48" t="s">
        <v>58</v>
      </c>
      <c r="W167" s="266">
        <v>800000000</v>
      </c>
      <c r="X167" s="299" t="s">
        <v>53</v>
      </c>
      <c r="Y167" s="135" t="s">
        <v>67</v>
      </c>
      <c r="Z167" s="134" t="s">
        <v>156</v>
      </c>
      <c r="AA167" s="4"/>
      <c r="AB167" s="4"/>
      <c r="AC167" s="4"/>
      <c r="AD167" s="150"/>
      <c r="AE167" s="150"/>
      <c r="AF167" s="150"/>
      <c r="AG167" s="150"/>
    </row>
    <row r="168" spans="1:33" ht="51">
      <c r="A168" s="423"/>
      <c r="B168" s="357"/>
      <c r="C168" s="357"/>
      <c r="D168" s="357"/>
      <c r="E168" s="427"/>
      <c r="F168" s="428"/>
      <c r="G168" s="81" t="s">
        <v>250</v>
      </c>
      <c r="H168" s="33" t="s">
        <v>250</v>
      </c>
      <c r="I168" s="179" t="s">
        <v>250</v>
      </c>
      <c r="J168" s="179" t="s">
        <v>250</v>
      </c>
      <c r="K168" s="179" t="s">
        <v>152</v>
      </c>
      <c r="L168" s="177" t="s">
        <v>309</v>
      </c>
      <c r="M168" s="177" t="s">
        <v>310</v>
      </c>
      <c r="N168" s="110" t="s">
        <v>168</v>
      </c>
      <c r="O168" s="421"/>
      <c r="P168" s="357"/>
      <c r="Q168" s="357"/>
      <c r="R168" s="357"/>
      <c r="S168" s="357"/>
      <c r="T168" s="455"/>
      <c r="U168" s="455"/>
      <c r="V168" s="48" t="s">
        <v>58</v>
      </c>
      <c r="W168" s="266">
        <v>7000000000</v>
      </c>
      <c r="X168" s="299" t="s">
        <v>53</v>
      </c>
      <c r="Y168" s="135" t="s">
        <v>67</v>
      </c>
      <c r="Z168" s="134" t="s">
        <v>156</v>
      </c>
      <c r="AA168" s="4"/>
      <c r="AB168" s="4"/>
      <c r="AC168" s="4"/>
      <c r="AD168" s="150"/>
      <c r="AE168" s="150"/>
      <c r="AF168" s="150"/>
      <c r="AG168" s="150"/>
    </row>
    <row r="169" spans="1:33" ht="51">
      <c r="A169" s="423"/>
      <c r="B169" s="357"/>
      <c r="C169" s="357"/>
      <c r="D169" s="357"/>
      <c r="E169" s="168" t="s">
        <v>189</v>
      </c>
      <c r="F169" s="250">
        <v>140000000</v>
      </c>
      <c r="G169" s="81" t="s">
        <v>250</v>
      </c>
      <c r="H169" s="33" t="s">
        <v>250</v>
      </c>
      <c r="I169" s="179" t="s">
        <v>250</v>
      </c>
      <c r="J169" s="179" t="s">
        <v>250</v>
      </c>
      <c r="K169" s="179" t="s">
        <v>152</v>
      </c>
      <c r="L169" s="177" t="s">
        <v>309</v>
      </c>
      <c r="M169" s="177" t="s">
        <v>310</v>
      </c>
      <c r="N169" s="110" t="s">
        <v>168</v>
      </c>
      <c r="O169" s="133" t="s">
        <v>399</v>
      </c>
      <c r="P169" s="34" t="s">
        <v>400</v>
      </c>
      <c r="Q169" s="34" t="s">
        <v>56</v>
      </c>
      <c r="R169" s="34">
        <v>7</v>
      </c>
      <c r="S169" s="34" t="s">
        <v>88</v>
      </c>
      <c r="T169" s="186">
        <v>44621</v>
      </c>
      <c r="U169" s="186">
        <v>44926</v>
      </c>
      <c r="V169" s="34" t="s">
        <v>58</v>
      </c>
      <c r="W169" s="266">
        <v>140000000</v>
      </c>
      <c r="X169" s="299" t="s">
        <v>53</v>
      </c>
      <c r="Y169" s="135" t="s">
        <v>67</v>
      </c>
      <c r="Z169" s="134" t="s">
        <v>156</v>
      </c>
      <c r="AA169" s="4"/>
      <c r="AB169" s="4"/>
      <c r="AC169" s="4"/>
      <c r="AD169" s="150"/>
      <c r="AE169" s="150"/>
      <c r="AF169" s="150"/>
      <c r="AG169" s="150"/>
    </row>
    <row r="170" spans="1:33" ht="51">
      <c r="A170" s="423"/>
      <c r="B170" s="357"/>
      <c r="C170" s="357"/>
      <c r="D170" s="357"/>
      <c r="E170" s="168" t="s">
        <v>401</v>
      </c>
      <c r="F170" s="250">
        <v>400000000</v>
      </c>
      <c r="G170" s="81" t="s">
        <v>250</v>
      </c>
      <c r="H170" s="33" t="s">
        <v>250</v>
      </c>
      <c r="I170" s="179" t="s">
        <v>250</v>
      </c>
      <c r="J170" s="179" t="s">
        <v>250</v>
      </c>
      <c r="K170" s="179" t="s">
        <v>152</v>
      </c>
      <c r="L170" s="177" t="s">
        <v>309</v>
      </c>
      <c r="M170" s="177" t="s">
        <v>310</v>
      </c>
      <c r="N170" s="258" t="s">
        <v>402</v>
      </c>
      <c r="O170" s="274" t="s">
        <v>403</v>
      </c>
      <c r="P170" s="34" t="s">
        <v>404</v>
      </c>
      <c r="Q170" s="34" t="s">
        <v>56</v>
      </c>
      <c r="R170" s="34">
        <v>10</v>
      </c>
      <c r="S170" s="34" t="s">
        <v>88</v>
      </c>
      <c r="T170" s="186">
        <v>44621</v>
      </c>
      <c r="U170" s="186">
        <v>44926</v>
      </c>
      <c r="V170" s="34" t="s">
        <v>98</v>
      </c>
      <c r="W170" s="266">
        <v>400000000</v>
      </c>
      <c r="X170" s="299" t="s">
        <v>53</v>
      </c>
      <c r="Y170" s="135" t="s">
        <v>67</v>
      </c>
      <c r="Z170" s="134" t="s">
        <v>156</v>
      </c>
      <c r="AA170" s="4"/>
      <c r="AB170" s="4"/>
      <c r="AC170" s="4"/>
      <c r="AD170" s="150"/>
      <c r="AE170" s="150"/>
      <c r="AF170" s="150"/>
      <c r="AG170" s="150"/>
    </row>
    <row r="171" spans="1:33" ht="51">
      <c r="A171" s="423"/>
      <c r="B171" s="357"/>
      <c r="C171" s="357"/>
      <c r="D171" s="357"/>
      <c r="E171" s="168" t="s">
        <v>254</v>
      </c>
      <c r="F171" s="250">
        <v>150000000</v>
      </c>
      <c r="G171" s="81" t="s">
        <v>250</v>
      </c>
      <c r="H171" s="33" t="s">
        <v>250</v>
      </c>
      <c r="I171" s="179" t="s">
        <v>250</v>
      </c>
      <c r="J171" s="179" t="s">
        <v>250</v>
      </c>
      <c r="K171" s="179" t="s">
        <v>152</v>
      </c>
      <c r="L171" s="177" t="s">
        <v>309</v>
      </c>
      <c r="M171" s="177" t="s">
        <v>310</v>
      </c>
      <c r="N171" s="110" t="s">
        <v>168</v>
      </c>
      <c r="O171" s="133" t="s">
        <v>405</v>
      </c>
      <c r="P171" s="34" t="s">
        <v>406</v>
      </c>
      <c r="Q171" s="34" t="s">
        <v>56</v>
      </c>
      <c r="R171" s="34">
        <v>25</v>
      </c>
      <c r="S171" s="34" t="s">
        <v>57</v>
      </c>
      <c r="T171" s="186">
        <v>44621</v>
      </c>
      <c r="U171" s="186">
        <v>44926</v>
      </c>
      <c r="V171" s="34" t="s">
        <v>98</v>
      </c>
      <c r="W171" s="266">
        <v>150000000</v>
      </c>
      <c r="X171" s="299" t="s">
        <v>53</v>
      </c>
      <c r="Y171" s="135" t="s">
        <v>67</v>
      </c>
      <c r="Z171" s="134" t="s">
        <v>156</v>
      </c>
      <c r="AA171" s="4"/>
      <c r="AB171" s="4"/>
      <c r="AC171" s="4"/>
      <c r="AD171" s="150"/>
      <c r="AE171" s="150"/>
      <c r="AF171" s="150"/>
      <c r="AG171" s="150"/>
    </row>
    <row r="172" spans="1:33" ht="51">
      <c r="A172" s="423"/>
      <c r="B172" s="357"/>
      <c r="C172" s="357"/>
      <c r="D172" s="357"/>
      <c r="E172" s="462" t="s">
        <v>110</v>
      </c>
      <c r="F172" s="428">
        <v>2300000000</v>
      </c>
      <c r="G172" s="81" t="s">
        <v>250</v>
      </c>
      <c r="H172" s="33" t="s">
        <v>250</v>
      </c>
      <c r="I172" s="179" t="s">
        <v>250</v>
      </c>
      <c r="J172" s="179" t="s">
        <v>250</v>
      </c>
      <c r="K172" s="179" t="s">
        <v>152</v>
      </c>
      <c r="L172" s="177" t="s">
        <v>309</v>
      </c>
      <c r="M172" s="177" t="s">
        <v>310</v>
      </c>
      <c r="N172" s="110" t="s">
        <v>168</v>
      </c>
      <c r="O172" s="421" t="s">
        <v>407</v>
      </c>
      <c r="P172" s="34" t="s">
        <v>408</v>
      </c>
      <c r="Q172" s="34" t="s">
        <v>56</v>
      </c>
      <c r="R172" s="34">
        <v>150</v>
      </c>
      <c r="S172" s="34" t="s">
        <v>88</v>
      </c>
      <c r="T172" s="186">
        <v>44621</v>
      </c>
      <c r="U172" s="186">
        <v>44926</v>
      </c>
      <c r="V172" s="357" t="s">
        <v>58</v>
      </c>
      <c r="W172" s="358">
        <v>2300000000</v>
      </c>
      <c r="X172" s="359" t="s">
        <v>53</v>
      </c>
      <c r="Y172" s="437" t="s">
        <v>67</v>
      </c>
      <c r="Z172" s="361" t="s">
        <v>156</v>
      </c>
      <c r="AA172" s="4"/>
      <c r="AB172" s="4"/>
      <c r="AC172" s="4"/>
      <c r="AD172" s="150"/>
      <c r="AE172" s="150"/>
      <c r="AF172" s="150"/>
      <c r="AG172" s="150"/>
    </row>
    <row r="173" spans="1:33" ht="51">
      <c r="A173" s="423"/>
      <c r="B173" s="357"/>
      <c r="C173" s="357"/>
      <c r="D173" s="357"/>
      <c r="E173" s="462"/>
      <c r="F173" s="428"/>
      <c r="G173" s="81" t="s">
        <v>250</v>
      </c>
      <c r="H173" s="33" t="s">
        <v>250</v>
      </c>
      <c r="I173" s="179" t="s">
        <v>250</v>
      </c>
      <c r="J173" s="179" t="s">
        <v>250</v>
      </c>
      <c r="K173" s="179" t="s">
        <v>152</v>
      </c>
      <c r="L173" s="177" t="s">
        <v>309</v>
      </c>
      <c r="M173" s="177" t="s">
        <v>310</v>
      </c>
      <c r="N173" s="110" t="s">
        <v>168</v>
      </c>
      <c r="O173" s="421"/>
      <c r="P173" s="34" t="s">
        <v>409</v>
      </c>
      <c r="Q173" s="34" t="s">
        <v>56</v>
      </c>
      <c r="R173" s="34">
        <v>150</v>
      </c>
      <c r="S173" s="34" t="s">
        <v>88</v>
      </c>
      <c r="T173" s="186">
        <v>44621</v>
      </c>
      <c r="U173" s="186">
        <v>44926</v>
      </c>
      <c r="V173" s="357"/>
      <c r="W173" s="358"/>
      <c r="X173" s="359"/>
      <c r="Y173" s="437"/>
      <c r="Z173" s="361"/>
      <c r="AA173" s="4"/>
      <c r="AB173" s="4"/>
      <c r="AC173" s="4"/>
      <c r="AD173" s="150"/>
      <c r="AE173" s="150"/>
      <c r="AF173" s="150"/>
      <c r="AG173" s="150"/>
    </row>
    <row r="174" spans="1:33" ht="51">
      <c r="A174" s="423"/>
      <c r="B174" s="357"/>
      <c r="C174" s="357"/>
      <c r="D174" s="357"/>
      <c r="E174" s="462"/>
      <c r="F174" s="428"/>
      <c r="G174" s="81" t="s">
        <v>250</v>
      </c>
      <c r="H174" s="33" t="s">
        <v>250</v>
      </c>
      <c r="I174" s="179" t="s">
        <v>250</v>
      </c>
      <c r="J174" s="179" t="s">
        <v>250</v>
      </c>
      <c r="K174" s="179" t="s">
        <v>152</v>
      </c>
      <c r="L174" s="177" t="s">
        <v>309</v>
      </c>
      <c r="M174" s="177" t="s">
        <v>310</v>
      </c>
      <c r="N174" s="110" t="s">
        <v>168</v>
      </c>
      <c r="O174" s="421"/>
      <c r="P174" s="32" t="s">
        <v>410</v>
      </c>
      <c r="Q174" s="34" t="s">
        <v>56</v>
      </c>
      <c r="R174" s="34">
        <v>750</v>
      </c>
      <c r="S174" s="34" t="s">
        <v>88</v>
      </c>
      <c r="T174" s="186">
        <v>44621</v>
      </c>
      <c r="U174" s="186">
        <v>44926</v>
      </c>
      <c r="V174" s="357"/>
      <c r="W174" s="358"/>
      <c r="X174" s="359"/>
      <c r="Y174" s="437"/>
      <c r="Z174" s="361"/>
      <c r="AA174" s="4"/>
      <c r="AB174" s="4"/>
      <c r="AC174" s="4"/>
      <c r="AD174" s="150"/>
      <c r="AE174" s="150"/>
      <c r="AF174" s="150"/>
      <c r="AG174" s="150"/>
    </row>
    <row r="175" spans="1:33" ht="51">
      <c r="A175" s="423"/>
      <c r="B175" s="357"/>
      <c r="C175" s="357"/>
      <c r="D175" s="357"/>
      <c r="E175" s="462"/>
      <c r="F175" s="428"/>
      <c r="G175" s="81" t="s">
        <v>250</v>
      </c>
      <c r="H175" s="33" t="s">
        <v>250</v>
      </c>
      <c r="I175" s="179" t="s">
        <v>250</v>
      </c>
      <c r="J175" s="179" t="s">
        <v>250</v>
      </c>
      <c r="K175" s="179" t="s">
        <v>152</v>
      </c>
      <c r="L175" s="177" t="s">
        <v>309</v>
      </c>
      <c r="M175" s="177" t="s">
        <v>310</v>
      </c>
      <c r="N175" s="110" t="s">
        <v>168</v>
      </c>
      <c r="O175" s="421"/>
      <c r="P175" s="34" t="s">
        <v>382</v>
      </c>
      <c r="Q175" s="34" t="s">
        <v>56</v>
      </c>
      <c r="R175" s="34">
        <v>45</v>
      </c>
      <c r="S175" s="357" t="s">
        <v>88</v>
      </c>
      <c r="T175" s="455">
        <v>44621</v>
      </c>
      <c r="U175" s="455">
        <v>44926</v>
      </c>
      <c r="V175" s="357"/>
      <c r="W175" s="358"/>
      <c r="X175" s="359"/>
      <c r="Y175" s="437"/>
      <c r="Z175" s="361"/>
      <c r="AA175" s="4"/>
      <c r="AB175" s="4"/>
      <c r="AC175" s="4"/>
      <c r="AD175" s="150"/>
      <c r="AE175" s="150"/>
      <c r="AF175" s="150"/>
      <c r="AG175" s="150"/>
    </row>
    <row r="176" spans="1:33" ht="51">
      <c r="A176" s="456"/>
      <c r="B176" s="457"/>
      <c r="C176" s="457"/>
      <c r="D176" s="457"/>
      <c r="E176" s="463"/>
      <c r="F176" s="464"/>
      <c r="G176" s="85" t="s">
        <v>250</v>
      </c>
      <c r="H176" s="86" t="s">
        <v>250</v>
      </c>
      <c r="I176" s="200" t="s">
        <v>250</v>
      </c>
      <c r="J176" s="200" t="s">
        <v>250</v>
      </c>
      <c r="K176" s="200" t="s">
        <v>152</v>
      </c>
      <c r="L176" s="239" t="s">
        <v>309</v>
      </c>
      <c r="M176" s="239" t="s">
        <v>310</v>
      </c>
      <c r="N176" s="238" t="s">
        <v>168</v>
      </c>
      <c r="O176" s="465"/>
      <c r="P176" s="196" t="s">
        <v>411</v>
      </c>
      <c r="Q176" s="66" t="s">
        <v>56</v>
      </c>
      <c r="R176" s="66">
        <v>75</v>
      </c>
      <c r="S176" s="457"/>
      <c r="T176" s="461"/>
      <c r="U176" s="461"/>
      <c r="V176" s="457"/>
      <c r="W176" s="466"/>
      <c r="X176" s="458"/>
      <c r="Y176" s="459"/>
      <c r="Z176" s="460"/>
      <c r="AA176" s="4"/>
      <c r="AB176" s="4"/>
      <c r="AC176" s="4"/>
      <c r="AD176" s="150"/>
      <c r="AE176" s="150"/>
      <c r="AF176" s="150"/>
      <c r="AG176" s="150"/>
    </row>
    <row r="177" spans="1:33" s="219" customFormat="1" ht="16.5">
      <c r="A177" s="4"/>
      <c r="B177" s="4"/>
      <c r="C177" s="4"/>
      <c r="D177" s="30"/>
      <c r="E177" s="6"/>
      <c r="F177" s="253">
        <f>+SUM(F14:F176)</f>
        <v>147882599164</v>
      </c>
      <c r="G177" s="30"/>
      <c r="H177" s="30"/>
      <c r="I177" s="4"/>
      <c r="J177" s="4"/>
      <c r="K177" s="4"/>
      <c r="L177" s="4"/>
      <c r="M177" s="4"/>
      <c r="N177" s="30"/>
      <c r="O177" s="226"/>
      <c r="P177" s="3"/>
      <c r="Q177" s="16"/>
      <c r="R177" s="16"/>
      <c r="S177" s="16"/>
      <c r="T177" s="3"/>
      <c r="U177" s="3"/>
      <c r="V177" s="16"/>
      <c r="W177" s="17">
        <f>+SUM(W14:W176)</f>
        <v>147882599163.60001</v>
      </c>
      <c r="X177" s="228"/>
      <c r="Y177" s="16"/>
      <c r="Z177" s="30"/>
      <c r="AA177" s="4"/>
      <c r="AB177" s="4"/>
      <c r="AC177" s="4"/>
      <c r="AD177" s="150"/>
      <c r="AE177" s="150"/>
      <c r="AF177" s="150"/>
      <c r="AG177" s="150"/>
    </row>
    <row r="178" spans="1:33" ht="16.5">
      <c r="A178" s="4"/>
      <c r="B178" s="4"/>
      <c r="C178" s="4"/>
      <c r="D178" s="30"/>
      <c r="E178" s="6"/>
      <c r="F178" s="223"/>
      <c r="G178" s="30"/>
      <c r="H178" s="30"/>
      <c r="I178" s="4"/>
      <c r="J178" s="4"/>
      <c r="K178" s="4"/>
      <c r="L178" s="4"/>
      <c r="M178" s="4"/>
      <c r="N178" s="30"/>
      <c r="O178" s="226"/>
      <c r="P178" s="3"/>
      <c r="Q178" s="16"/>
      <c r="R178" s="16"/>
      <c r="S178" s="16"/>
      <c r="T178" s="3"/>
      <c r="U178" s="3"/>
      <c r="V178" s="16"/>
      <c r="W178" s="221"/>
      <c r="X178" s="222"/>
      <c r="Y178" s="16"/>
      <c r="Z178" s="30"/>
      <c r="AA178" s="4"/>
      <c r="AB178" s="4"/>
      <c r="AC178" s="4"/>
      <c r="AD178" s="150"/>
      <c r="AE178" s="150"/>
      <c r="AF178" s="150"/>
      <c r="AG178" s="150"/>
    </row>
    <row r="179" spans="1:33" ht="16.5">
      <c r="A179" s="4"/>
      <c r="B179" s="4"/>
      <c r="C179" s="4"/>
      <c r="D179" s="30"/>
      <c r="E179" s="6"/>
      <c r="F179" s="223"/>
      <c r="G179" s="30"/>
      <c r="H179" s="30"/>
      <c r="I179" s="4"/>
      <c r="J179" s="4"/>
      <c r="K179" s="4"/>
      <c r="L179" s="4"/>
      <c r="M179" s="4"/>
      <c r="N179" s="30"/>
      <c r="O179" s="226"/>
      <c r="P179" s="3"/>
      <c r="Q179" s="16"/>
      <c r="R179" s="16"/>
      <c r="S179" s="16"/>
      <c r="T179" s="3"/>
      <c r="U179" s="3"/>
      <c r="V179" s="16"/>
      <c r="W179" s="221"/>
      <c r="X179" s="222"/>
      <c r="Y179" s="16"/>
      <c r="Z179" s="30"/>
      <c r="AA179" s="4"/>
      <c r="AB179" s="4"/>
      <c r="AC179" s="4"/>
      <c r="AD179" s="150"/>
      <c r="AE179" s="150"/>
      <c r="AF179" s="150"/>
      <c r="AG179" s="150"/>
    </row>
    <row r="180" spans="1:33" ht="16.5">
      <c r="A180" s="4"/>
      <c r="B180" s="4"/>
      <c r="C180" s="4"/>
      <c r="D180" s="30"/>
      <c r="E180" s="6"/>
      <c r="F180" s="223"/>
      <c r="G180" s="30"/>
      <c r="H180" s="30"/>
      <c r="I180" s="4"/>
      <c r="J180" s="4"/>
      <c r="K180" s="4"/>
      <c r="L180" s="4"/>
      <c r="M180" s="4"/>
      <c r="N180" s="30"/>
      <c r="O180" s="226"/>
      <c r="P180" s="3"/>
      <c r="Q180" s="16"/>
      <c r="R180" s="16"/>
      <c r="S180" s="16"/>
      <c r="T180" s="3"/>
      <c r="U180" s="3"/>
      <c r="V180" s="16"/>
      <c r="W180" s="221"/>
      <c r="X180" s="222"/>
      <c r="Y180" s="16"/>
      <c r="Z180" s="30"/>
      <c r="AA180" s="4"/>
      <c r="AB180" s="4"/>
      <c r="AC180" s="4"/>
      <c r="AD180" s="150"/>
      <c r="AE180" s="150"/>
      <c r="AF180" s="150"/>
      <c r="AG180" s="150"/>
    </row>
    <row r="181" spans="1:33" ht="16.5">
      <c r="A181" s="4"/>
      <c r="B181" s="4"/>
      <c r="C181" s="4"/>
      <c r="D181" s="30"/>
      <c r="E181" s="6"/>
      <c r="F181" s="223"/>
      <c r="G181" s="30"/>
      <c r="H181" s="30"/>
      <c r="I181" s="4"/>
      <c r="J181" s="4"/>
      <c r="K181" s="4"/>
      <c r="L181" s="4"/>
      <c r="M181" s="4"/>
      <c r="N181" s="30"/>
      <c r="O181" s="226"/>
      <c r="P181" s="3"/>
      <c r="Q181" s="16"/>
      <c r="R181" s="16"/>
      <c r="S181" s="16"/>
      <c r="T181" s="3"/>
      <c r="U181" s="3"/>
      <c r="V181" s="16"/>
      <c r="W181" s="221"/>
      <c r="X181" s="222"/>
      <c r="Y181" s="16"/>
      <c r="Z181" s="30"/>
      <c r="AA181" s="4"/>
      <c r="AB181" s="4"/>
      <c r="AC181" s="4"/>
      <c r="AD181" s="150"/>
      <c r="AE181" s="150"/>
      <c r="AF181" s="150"/>
      <c r="AG181" s="150"/>
    </row>
    <row r="182" spans="1:33" ht="16.5">
      <c r="A182" s="4"/>
      <c r="B182" s="4"/>
      <c r="C182" s="4"/>
      <c r="D182" s="30"/>
      <c r="E182" s="6"/>
      <c r="F182" s="223"/>
      <c r="G182" s="30"/>
      <c r="H182" s="30"/>
      <c r="I182" s="4"/>
      <c r="J182" s="4"/>
      <c r="K182" s="4"/>
      <c r="L182" s="4"/>
      <c r="M182" s="4"/>
      <c r="N182" s="30"/>
      <c r="O182" s="226"/>
      <c r="P182" s="3"/>
      <c r="Q182" s="16"/>
      <c r="R182" s="16"/>
      <c r="S182" s="16"/>
      <c r="T182" s="3"/>
      <c r="U182" s="3"/>
      <c r="V182" s="16"/>
      <c r="W182" s="221"/>
      <c r="X182" s="222"/>
      <c r="Y182" s="16"/>
      <c r="Z182" s="30"/>
      <c r="AA182" s="4"/>
      <c r="AB182" s="4"/>
      <c r="AC182" s="4"/>
      <c r="AD182" s="150"/>
      <c r="AE182" s="150"/>
      <c r="AF182" s="150"/>
      <c r="AG182" s="150"/>
    </row>
    <row r="183" spans="1:33" s="158" customFormat="1" ht="16.5">
      <c r="A183" s="4"/>
      <c r="B183" s="4"/>
      <c r="C183" s="4"/>
      <c r="D183" s="30"/>
      <c r="E183" s="6"/>
      <c r="F183" s="227"/>
      <c r="G183" s="30"/>
      <c r="H183" s="30"/>
      <c r="I183" s="4"/>
      <c r="J183" s="4"/>
      <c r="K183" s="4"/>
      <c r="L183" s="4"/>
      <c r="M183" s="4"/>
      <c r="N183" s="30"/>
      <c r="O183" s="226"/>
      <c r="P183" s="3"/>
      <c r="Q183" s="16"/>
      <c r="R183" s="16"/>
      <c r="S183" s="16"/>
      <c r="T183" s="3"/>
      <c r="U183" s="3"/>
      <c r="V183" s="16"/>
      <c r="W183" s="221"/>
      <c r="X183" s="222"/>
      <c r="Y183" s="16"/>
      <c r="Z183" s="30"/>
      <c r="AA183" s="4"/>
      <c r="AB183" s="4"/>
      <c r="AC183" s="16"/>
      <c r="AD183" s="153"/>
      <c r="AE183" s="153"/>
      <c r="AF183" s="153"/>
      <c r="AG183" s="153"/>
    </row>
    <row r="184" spans="1:33" ht="16.5">
      <c r="A184" s="4"/>
      <c r="B184" s="4"/>
      <c r="C184" s="4"/>
      <c r="D184" s="30"/>
      <c r="E184" s="6"/>
      <c r="F184" s="223"/>
      <c r="G184" s="30"/>
      <c r="H184" s="30"/>
      <c r="I184" s="4"/>
      <c r="J184" s="4"/>
      <c r="K184" s="4"/>
      <c r="L184" s="4"/>
      <c r="M184" s="4"/>
      <c r="N184" s="30"/>
      <c r="O184" s="226"/>
      <c r="P184" s="3"/>
      <c r="Q184" s="16"/>
      <c r="R184" s="16"/>
      <c r="S184" s="16"/>
      <c r="T184" s="3"/>
      <c r="U184" s="3"/>
      <c r="V184" s="16"/>
      <c r="W184" s="221"/>
      <c r="X184" s="222"/>
      <c r="Y184" s="16"/>
      <c r="Z184" s="30"/>
      <c r="AA184" s="4"/>
      <c r="AB184" s="4"/>
      <c r="AC184" s="4"/>
      <c r="AD184" s="150"/>
      <c r="AE184" s="150"/>
      <c r="AF184" s="150"/>
      <c r="AG184" s="150"/>
    </row>
  </sheetData>
  <autoFilter ref="A12:BQ177" xr:uid="{00000000-0001-0000-0000-000000000000}"/>
  <mergeCells count="513">
    <mergeCell ref="X172:X176"/>
    <mergeCell ref="Y172:Y176"/>
    <mergeCell ref="Z172:Z176"/>
    <mergeCell ref="S175:S176"/>
    <mergeCell ref="T175:T176"/>
    <mergeCell ref="U175:U176"/>
    <mergeCell ref="U167:U168"/>
    <mergeCell ref="E172:E176"/>
    <mergeCell ref="F172:F176"/>
    <mergeCell ref="O172:O176"/>
    <mergeCell ref="V172:V176"/>
    <mergeCell ref="W172:W176"/>
    <mergeCell ref="O167:O168"/>
    <mergeCell ref="P167:P168"/>
    <mergeCell ref="Q167:Q168"/>
    <mergeCell ref="R167:R168"/>
    <mergeCell ref="S167:S168"/>
    <mergeCell ref="T167:T168"/>
    <mergeCell ref="A167:A176"/>
    <mergeCell ref="B167:B176"/>
    <mergeCell ref="C167:C176"/>
    <mergeCell ref="D167:D176"/>
    <mergeCell ref="E167:E168"/>
    <mergeCell ref="F167:F168"/>
    <mergeCell ref="E164:E165"/>
    <mergeCell ref="F164:F165"/>
    <mergeCell ref="V164:V165"/>
    <mergeCell ref="A159:A166"/>
    <mergeCell ref="B159:B166"/>
    <mergeCell ref="C159:C166"/>
    <mergeCell ref="D159:D166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W164:W165"/>
    <mergeCell ref="X164:X165"/>
    <mergeCell ref="Y164:Y165"/>
    <mergeCell ref="N160:N161"/>
    <mergeCell ref="Q160:Q161"/>
    <mergeCell ref="R160:R161"/>
    <mergeCell ref="S160:S161"/>
    <mergeCell ref="T160:T161"/>
    <mergeCell ref="U160:U161"/>
    <mergeCell ref="X154:X158"/>
    <mergeCell ref="Y154:Y158"/>
    <mergeCell ref="Z154:Z158"/>
    <mergeCell ref="F149:F153"/>
    <mergeCell ref="W149:W153"/>
    <mergeCell ref="E154:E158"/>
    <mergeCell ref="F154:F158"/>
    <mergeCell ref="V154:V158"/>
    <mergeCell ref="W154:W158"/>
    <mergeCell ref="Z140:Z143"/>
    <mergeCell ref="A145:A158"/>
    <mergeCell ref="B145:B158"/>
    <mergeCell ref="C145:C158"/>
    <mergeCell ref="D145:D158"/>
    <mergeCell ref="V145:V153"/>
    <mergeCell ref="X145:X153"/>
    <mergeCell ref="Y145:Y153"/>
    <mergeCell ref="Z145:Z153"/>
    <mergeCell ref="E149:E153"/>
    <mergeCell ref="A122:A144"/>
    <mergeCell ref="B122:B144"/>
    <mergeCell ref="C122:C144"/>
    <mergeCell ref="D122:D144"/>
    <mergeCell ref="O122:O129"/>
    <mergeCell ref="E123:E124"/>
    <mergeCell ref="F123:F124"/>
    <mergeCell ref="E125:E126"/>
    <mergeCell ref="E138:E144"/>
    <mergeCell ref="F138:F144"/>
    <mergeCell ref="O138:O144"/>
    <mergeCell ref="V138:V144"/>
    <mergeCell ref="W138:W144"/>
    <mergeCell ref="X138:X144"/>
    <mergeCell ref="Y140:Y143"/>
    <mergeCell ref="T130:T131"/>
    <mergeCell ref="U130:U131"/>
    <mergeCell ref="W130:W131"/>
    <mergeCell ref="Y130:Y131"/>
    <mergeCell ref="T123:T124"/>
    <mergeCell ref="U123:U124"/>
    <mergeCell ref="Z130:Z131"/>
    <mergeCell ref="E132:E137"/>
    <mergeCell ref="F132:F137"/>
    <mergeCell ref="V133:V137"/>
    <mergeCell ref="W133:W137"/>
    <mergeCell ref="X133:X137"/>
    <mergeCell ref="F130:F131"/>
    <mergeCell ref="O130:O137"/>
    <mergeCell ref="P130:P131"/>
    <mergeCell ref="Q130:Q131"/>
    <mergeCell ref="R130:R131"/>
    <mergeCell ref="S130:S131"/>
    <mergeCell ref="Y133:Y136"/>
    <mergeCell ref="F125:F126"/>
    <mergeCell ref="E130:E131"/>
    <mergeCell ref="P125:P126"/>
    <mergeCell ref="Q125:Q126"/>
    <mergeCell ref="B120:B121"/>
    <mergeCell ref="C120:C121"/>
    <mergeCell ref="D120:D121"/>
    <mergeCell ref="I118:I119"/>
    <mergeCell ref="J118:J119"/>
    <mergeCell ref="K118:K119"/>
    <mergeCell ref="L118:L119"/>
    <mergeCell ref="M118:M119"/>
    <mergeCell ref="N118:N119"/>
    <mergeCell ref="E117:E119"/>
    <mergeCell ref="F117:F119"/>
    <mergeCell ref="G118:G119"/>
    <mergeCell ref="H118:H119"/>
    <mergeCell ref="R125:R126"/>
    <mergeCell ref="S125:S126"/>
    <mergeCell ref="T125:T126"/>
    <mergeCell ref="U125:U126"/>
    <mergeCell ref="P123:P124"/>
    <mergeCell ref="Q123:Q124"/>
    <mergeCell ref="R123:R124"/>
    <mergeCell ref="S123:S124"/>
    <mergeCell ref="Z115:Z116"/>
    <mergeCell ref="V117:V119"/>
    <mergeCell ref="W117:W119"/>
    <mergeCell ref="X117:X119"/>
    <mergeCell ref="Y117:Y119"/>
    <mergeCell ref="Z117:Z119"/>
    <mergeCell ref="S118:S119"/>
    <mergeCell ref="T118:T119"/>
    <mergeCell ref="U118:U119"/>
    <mergeCell ref="E115:E116"/>
    <mergeCell ref="F115:F116"/>
    <mergeCell ref="V115:V116"/>
    <mergeCell ref="W115:W116"/>
    <mergeCell ref="X115:X116"/>
    <mergeCell ref="Y115:Y116"/>
    <mergeCell ref="V111:V112"/>
    <mergeCell ref="W111:W112"/>
    <mergeCell ref="X111:X112"/>
    <mergeCell ref="Y111:Y112"/>
    <mergeCell ref="W113:W114"/>
    <mergeCell ref="X113:X114"/>
    <mergeCell ref="R104:R105"/>
    <mergeCell ref="S104:S105"/>
    <mergeCell ref="T104:T105"/>
    <mergeCell ref="Z111:Z112"/>
    <mergeCell ref="E113:E114"/>
    <mergeCell ref="F113:F114"/>
    <mergeCell ref="V113:V114"/>
    <mergeCell ref="S108:S110"/>
    <mergeCell ref="T108:T110"/>
    <mergeCell ref="U108:U110"/>
    <mergeCell ref="E111:E112"/>
    <mergeCell ref="F111:F112"/>
    <mergeCell ref="O111:O114"/>
    <mergeCell ref="E108:E110"/>
    <mergeCell ref="F108:F110"/>
    <mergeCell ref="O108:O110"/>
    <mergeCell ref="P108:P110"/>
    <mergeCell ref="Q108:Q110"/>
    <mergeCell ref="R108:R110"/>
    <mergeCell ref="Y113:Y114"/>
    <mergeCell ref="U99:U102"/>
    <mergeCell ref="Z99:Z102"/>
    <mergeCell ref="B78:B98"/>
    <mergeCell ref="C78:C98"/>
    <mergeCell ref="D78:D98"/>
    <mergeCell ref="E78:E81"/>
    <mergeCell ref="F78:F81"/>
    <mergeCell ref="A104:A121"/>
    <mergeCell ref="B104:B119"/>
    <mergeCell ref="C104:C119"/>
    <mergeCell ref="D104:D119"/>
    <mergeCell ref="E104:E105"/>
    <mergeCell ref="F104:F105"/>
    <mergeCell ref="U104:U105"/>
    <mergeCell ref="Z104:Z105"/>
    <mergeCell ref="P106:P107"/>
    <mergeCell ref="Q106:Q107"/>
    <mergeCell ref="R106:R107"/>
    <mergeCell ref="S106:S107"/>
    <mergeCell ref="T106:T107"/>
    <mergeCell ref="U106:U107"/>
    <mergeCell ref="O104:O107"/>
    <mergeCell ref="P104:P105"/>
    <mergeCell ref="Q104:Q105"/>
    <mergeCell ref="B99:B103"/>
    <mergeCell ref="C99:C103"/>
    <mergeCell ref="D99:D103"/>
    <mergeCell ref="O99:O102"/>
    <mergeCell ref="P99:P102"/>
    <mergeCell ref="Q99:Q102"/>
    <mergeCell ref="R99:R102"/>
    <mergeCell ref="S99:S102"/>
    <mergeCell ref="T99:T102"/>
    <mergeCell ref="Z94:Z96"/>
    <mergeCell ref="S88:S90"/>
    <mergeCell ref="T88:T90"/>
    <mergeCell ref="U88:U90"/>
    <mergeCell ref="Z88:Z90"/>
    <mergeCell ref="E91:E93"/>
    <mergeCell ref="F91:F93"/>
    <mergeCell ref="O91:O93"/>
    <mergeCell ref="P91:P93"/>
    <mergeCell ref="Q91:Q93"/>
    <mergeCell ref="R91:R93"/>
    <mergeCell ref="S91:S93"/>
    <mergeCell ref="T91:T93"/>
    <mergeCell ref="G78:G98"/>
    <mergeCell ref="H78:H98"/>
    <mergeCell ref="Z97:Z98"/>
    <mergeCell ref="U82:U84"/>
    <mergeCell ref="Z82:Z84"/>
    <mergeCell ref="V78:V81"/>
    <mergeCell ref="W78:W81"/>
    <mergeCell ref="X78:X81"/>
    <mergeCell ref="Y78:Y81"/>
    <mergeCell ref="Z78:Z81"/>
    <mergeCell ref="Z86:Z87"/>
    <mergeCell ref="J78:J98"/>
    <mergeCell ref="K78:K98"/>
    <mergeCell ref="L78:L98"/>
    <mergeCell ref="M78:M98"/>
    <mergeCell ref="N78:N81"/>
    <mergeCell ref="Q82:Q84"/>
    <mergeCell ref="R82:R84"/>
    <mergeCell ref="S82:S84"/>
    <mergeCell ref="T82:T84"/>
    <mergeCell ref="N88:N98"/>
    <mergeCell ref="O88:O90"/>
    <mergeCell ref="P88:P90"/>
    <mergeCell ref="Q88:Q90"/>
    <mergeCell ref="R88:R90"/>
    <mergeCell ref="U91:U93"/>
    <mergeCell ref="Z91:Z93"/>
    <mergeCell ref="E82:E84"/>
    <mergeCell ref="F82:F84"/>
    <mergeCell ref="N82:N87"/>
    <mergeCell ref="O82:O84"/>
    <mergeCell ref="E86:E87"/>
    <mergeCell ref="F86:F87"/>
    <mergeCell ref="S69:S74"/>
    <mergeCell ref="P82:P84"/>
    <mergeCell ref="I78:I98"/>
    <mergeCell ref="E94:E96"/>
    <mergeCell ref="F94:F96"/>
    <mergeCell ref="T69:T74"/>
    <mergeCell ref="U69:U74"/>
    <mergeCell ref="Z69:Z71"/>
    <mergeCell ref="N72:N77"/>
    <mergeCell ref="E73:E74"/>
    <mergeCell ref="F73:F74"/>
    <mergeCell ref="O73:O74"/>
    <mergeCell ref="Z73:Z74"/>
    <mergeCell ref="E76:E77"/>
    <mergeCell ref="T76:T77"/>
    <mergeCell ref="U76:U77"/>
    <mergeCell ref="Z76:Z77"/>
    <mergeCell ref="P76:P77"/>
    <mergeCell ref="Q76:Q77"/>
    <mergeCell ref="R76:R77"/>
    <mergeCell ref="S76:S77"/>
    <mergeCell ref="E69:E71"/>
    <mergeCell ref="F69:F71"/>
    <mergeCell ref="O69:O71"/>
    <mergeCell ref="P69:P74"/>
    <mergeCell ref="Q69:Q74"/>
    <mergeCell ref="R69:R74"/>
    <mergeCell ref="F76:F77"/>
    <mergeCell ref="O76:O77"/>
    <mergeCell ref="E66:E68"/>
    <mergeCell ref="F66:F68"/>
    <mergeCell ref="O66:O68"/>
    <mergeCell ref="P66:P68"/>
    <mergeCell ref="Q66:Q68"/>
    <mergeCell ref="R66:R68"/>
    <mergeCell ref="R60:R62"/>
    <mergeCell ref="S60:S62"/>
    <mergeCell ref="T60:T62"/>
    <mergeCell ref="Q63:Q65"/>
    <mergeCell ref="R63:R65"/>
    <mergeCell ref="S63:S65"/>
    <mergeCell ref="T63:T65"/>
    <mergeCell ref="P60:P62"/>
    <mergeCell ref="Q60:Q62"/>
    <mergeCell ref="U60:U62"/>
    <mergeCell ref="Z60:Z62"/>
    <mergeCell ref="S66:S68"/>
    <mergeCell ref="T66:T68"/>
    <mergeCell ref="U66:U68"/>
    <mergeCell ref="Z66:Z68"/>
    <mergeCell ref="Z56:Z57"/>
    <mergeCell ref="E58:E59"/>
    <mergeCell ref="F58:F59"/>
    <mergeCell ref="N58:N71"/>
    <mergeCell ref="O58:O59"/>
    <mergeCell ref="P58:P59"/>
    <mergeCell ref="Q58:Q59"/>
    <mergeCell ref="L51:L62"/>
    <mergeCell ref="M51:M77"/>
    <mergeCell ref="E63:E65"/>
    <mergeCell ref="F63:F65"/>
    <mergeCell ref="L63:L77"/>
    <mergeCell ref="O63:O65"/>
    <mergeCell ref="P63:P65"/>
    <mergeCell ref="R58:R59"/>
    <mergeCell ref="S58:S59"/>
    <mergeCell ref="T58:T59"/>
    <mergeCell ref="U58:U59"/>
    <mergeCell ref="U63:U65"/>
    <mergeCell ref="Z63:Z65"/>
    <mergeCell ref="E56:E57"/>
    <mergeCell ref="F56:F57"/>
    <mergeCell ref="O56:O57"/>
    <mergeCell ref="P56:P57"/>
    <mergeCell ref="Q56:Q57"/>
    <mergeCell ref="N51:N57"/>
    <mergeCell ref="Z51:Z53"/>
    <mergeCell ref="O52:O53"/>
    <mergeCell ref="P52:P53"/>
    <mergeCell ref="Q52:Q55"/>
    <mergeCell ref="R52:R55"/>
    <mergeCell ref="S52:S55"/>
    <mergeCell ref="T52:T55"/>
    <mergeCell ref="U52:U55"/>
    <mergeCell ref="R56:R57"/>
    <mergeCell ref="H51:H77"/>
    <mergeCell ref="I51:I77"/>
    <mergeCell ref="J51:J77"/>
    <mergeCell ref="K51:K77"/>
    <mergeCell ref="Z58:Z59"/>
    <mergeCell ref="E60:E62"/>
    <mergeCell ref="O60:O62"/>
    <mergeCell ref="A51:A103"/>
    <mergeCell ref="B51:B77"/>
    <mergeCell ref="C51:C77"/>
    <mergeCell ref="D51:D77"/>
    <mergeCell ref="E51:E53"/>
    <mergeCell ref="F51:F53"/>
    <mergeCell ref="G51:G77"/>
    <mergeCell ref="E49:E50"/>
    <mergeCell ref="F49:F50"/>
    <mergeCell ref="E54:E55"/>
    <mergeCell ref="F54:F55"/>
    <mergeCell ref="F60:F62"/>
    <mergeCell ref="E88:E90"/>
    <mergeCell ref="F88:F90"/>
    <mergeCell ref="E97:E98"/>
    <mergeCell ref="F97:F98"/>
    <mergeCell ref="A14:A50"/>
    <mergeCell ref="B39:B40"/>
    <mergeCell ref="C39:C40"/>
    <mergeCell ref="D39:D40"/>
    <mergeCell ref="B41:B46"/>
    <mergeCell ref="C41:C46"/>
    <mergeCell ref="D41:D46"/>
    <mergeCell ref="E42:E45"/>
    <mergeCell ref="B47:B50"/>
    <mergeCell ref="C47:C50"/>
    <mergeCell ref="D47:D50"/>
    <mergeCell ref="O47:O48"/>
    <mergeCell ref="P47:P48"/>
    <mergeCell ref="Q47:Q48"/>
    <mergeCell ref="R47:R48"/>
    <mergeCell ref="S47:S48"/>
    <mergeCell ref="T47:T48"/>
    <mergeCell ref="S49:S50"/>
    <mergeCell ref="T49:T50"/>
    <mergeCell ref="O49:O50"/>
    <mergeCell ref="P49:P50"/>
    <mergeCell ref="Q49:Q50"/>
    <mergeCell ref="R49:R50"/>
    <mergeCell ref="X23:X24"/>
    <mergeCell ref="Y23:Y24"/>
    <mergeCell ref="Z23:Z24"/>
    <mergeCell ref="E26:E30"/>
    <mergeCell ref="F26:F30"/>
    <mergeCell ref="W26:W30"/>
    <mergeCell ref="X26:X30"/>
    <mergeCell ref="B23:B38"/>
    <mergeCell ref="C23:C38"/>
    <mergeCell ref="D23:D38"/>
    <mergeCell ref="E23:E25"/>
    <mergeCell ref="F23:F25"/>
    <mergeCell ref="W23:W24"/>
    <mergeCell ref="E31:E38"/>
    <mergeCell ref="F31:F38"/>
    <mergeCell ref="W31:W36"/>
    <mergeCell ref="X31:X36"/>
    <mergeCell ref="Y26:Y30"/>
    <mergeCell ref="Z26:Z30"/>
    <mergeCell ref="Z31:Z35"/>
    <mergeCell ref="Y31:Y35"/>
    <mergeCell ref="T15:T16"/>
    <mergeCell ref="U15:U16"/>
    <mergeCell ref="E18:E19"/>
    <mergeCell ref="F18:F19"/>
    <mergeCell ref="B20:B22"/>
    <mergeCell ref="C20:C22"/>
    <mergeCell ref="D20:D22"/>
    <mergeCell ref="E20:E21"/>
    <mergeCell ref="F20:F21"/>
    <mergeCell ref="F14:F16"/>
    <mergeCell ref="O15:O16"/>
    <mergeCell ref="P15:P16"/>
    <mergeCell ref="Q15:Q16"/>
    <mergeCell ref="R15:R16"/>
    <mergeCell ref="S15:S16"/>
    <mergeCell ref="B14:B19"/>
    <mergeCell ref="C14:C19"/>
    <mergeCell ref="D14:D19"/>
    <mergeCell ref="E14:E16"/>
    <mergeCell ref="P12:P13"/>
    <mergeCell ref="Q12:Q13"/>
    <mergeCell ref="R12:R13"/>
    <mergeCell ref="S12:S13"/>
    <mergeCell ref="J12:J13"/>
    <mergeCell ref="K12:K13"/>
    <mergeCell ref="L12:L13"/>
    <mergeCell ref="M12:M13"/>
    <mergeCell ref="N12:N13"/>
    <mergeCell ref="O12:O13"/>
    <mergeCell ref="F42:F45"/>
    <mergeCell ref="E2:T2"/>
    <mergeCell ref="U2:V2"/>
    <mergeCell ref="O11:Z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V12:V13"/>
    <mergeCell ref="W12:W13"/>
    <mergeCell ref="X12:X13"/>
    <mergeCell ref="Y12:Y13"/>
    <mergeCell ref="Z12:Z13"/>
    <mergeCell ref="T12:T13"/>
    <mergeCell ref="U12:U13"/>
    <mergeCell ref="W2:Z2"/>
    <mergeCell ref="C3:D3"/>
    <mergeCell ref="A8:B8"/>
    <mergeCell ref="C8:F8"/>
    <mergeCell ref="A9:B9"/>
    <mergeCell ref="C9:F9"/>
    <mergeCell ref="A11:F11"/>
    <mergeCell ref="G11:N11"/>
    <mergeCell ref="E3:T3"/>
    <mergeCell ref="U3:V3"/>
    <mergeCell ref="W3:Z3"/>
    <mergeCell ref="A5:B5"/>
    <mergeCell ref="C5:F5"/>
    <mergeCell ref="A6:B6"/>
    <mergeCell ref="C6:F6"/>
    <mergeCell ref="O6:Z9"/>
    <mergeCell ref="A7:B7"/>
    <mergeCell ref="C7:F7"/>
    <mergeCell ref="A1:B3"/>
    <mergeCell ref="C1:D1"/>
    <mergeCell ref="E1:T1"/>
    <mergeCell ref="U1:V1"/>
    <mergeCell ref="W1:Z1"/>
    <mergeCell ref="C2:D2"/>
    <mergeCell ref="G130:G131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G125:G126"/>
    <mergeCell ref="H125:H126"/>
    <mergeCell ref="I125:I126"/>
    <mergeCell ref="J125:J126"/>
    <mergeCell ref="K125:K126"/>
    <mergeCell ref="L125:L126"/>
    <mergeCell ref="M125:M126"/>
    <mergeCell ref="N125:N126"/>
    <mergeCell ref="Y42:Y45"/>
    <mergeCell ref="Z42:Z45"/>
    <mergeCell ref="N130:N131"/>
    <mergeCell ref="M130:M131"/>
    <mergeCell ref="L130:L131"/>
    <mergeCell ref="K130:K131"/>
    <mergeCell ref="J130:J131"/>
    <mergeCell ref="I130:I131"/>
    <mergeCell ref="H130:H131"/>
    <mergeCell ref="W42:W45"/>
    <mergeCell ref="U47:U48"/>
    <mergeCell ref="V47:V48"/>
    <mergeCell ref="W47:W48"/>
    <mergeCell ref="X47:X48"/>
    <mergeCell ref="Y47:Y48"/>
    <mergeCell ref="Z47:Z48"/>
    <mergeCell ref="X42:X45"/>
    <mergeCell ref="U49:U50"/>
    <mergeCell ref="O54:O55"/>
    <mergeCell ref="P54:P55"/>
    <mergeCell ref="Z54:Z55"/>
    <mergeCell ref="S56:S57"/>
    <mergeCell ref="T56:T57"/>
    <mergeCell ref="U56:U57"/>
  </mergeCells>
  <dataValidations disablePrompts="1" count="1">
    <dataValidation type="list" allowBlank="1" showInputMessage="1" showErrorMessage="1" sqref="E26 E31 E14 E17:E18 E20 E22:E24 E41:E42 E46" xr:uid="{00000000-0002-0000-0000-000000000000}">
      <formula1>INDIRECT(B14)</formula1>
    </dataValidation>
  </dataValidations>
  <pageMargins left="0.31496062992125984" right="0.31496062992125984" top="0.35433070866141736" bottom="0.35433070866141736" header="0.11811023622047245" footer="0.11811023622047245"/>
  <pageSetup scale="80" orientation="landscape" r:id="rId1"/>
  <ignoredErrors>
    <ignoredError sqref="R18 R38" numberStoredAsText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BEDE-B79D-48C6-A005-B46612E204E3}">
  <dimension ref="A1:D176"/>
  <sheetViews>
    <sheetView zoomScale="70" zoomScaleNormal="70" workbookViewId="0">
      <pane ySplit="1" topLeftCell="A164" activePane="bottomLeft" state="frozen"/>
      <selection pane="bottomLeft" activeCell="C10" sqref="C10"/>
    </sheetView>
  </sheetViews>
  <sheetFormatPr baseColWidth="10" defaultColWidth="11.42578125" defaultRowHeight="15"/>
  <cols>
    <col min="1" max="1" width="69.5703125" customWidth="1"/>
    <col min="2" max="2" width="30.85546875" customWidth="1"/>
    <col min="3" max="3" width="120.85546875" customWidth="1"/>
    <col min="4" max="4" width="19.7109375" customWidth="1"/>
  </cols>
  <sheetData>
    <row r="1" spans="1:4" ht="29.25" customHeight="1">
      <c r="A1" s="338" t="s">
        <v>904</v>
      </c>
      <c r="B1" s="338" t="s">
        <v>930</v>
      </c>
      <c r="C1" s="336" t="s">
        <v>931</v>
      </c>
      <c r="D1" s="337" t="s">
        <v>774</v>
      </c>
    </row>
    <row r="2" spans="1:4" ht="15" customHeight="1">
      <c r="A2" s="282" t="s">
        <v>909</v>
      </c>
      <c r="B2" s="283" t="s">
        <v>932</v>
      </c>
      <c r="C2" s="312" t="s">
        <v>55</v>
      </c>
      <c r="D2" s="313">
        <v>11388</v>
      </c>
    </row>
    <row r="3" spans="1:4" ht="15" customHeight="1">
      <c r="A3" s="282" t="s">
        <v>909</v>
      </c>
      <c r="B3" s="283" t="s">
        <v>932</v>
      </c>
      <c r="C3" s="312" t="s">
        <v>62</v>
      </c>
      <c r="D3" s="313">
        <v>8760</v>
      </c>
    </row>
    <row r="4" spans="1:4" ht="25.5" customHeight="1">
      <c r="A4" s="282" t="s">
        <v>909</v>
      </c>
      <c r="B4" s="283" t="s">
        <v>932</v>
      </c>
      <c r="C4" s="314" t="s">
        <v>66</v>
      </c>
      <c r="D4" s="315">
        <v>14845</v>
      </c>
    </row>
    <row r="5" spans="1:4" ht="15" customHeight="1">
      <c r="A5" s="282" t="s">
        <v>909</v>
      </c>
      <c r="B5" s="283" t="s">
        <v>932</v>
      </c>
      <c r="C5" s="314" t="s">
        <v>71</v>
      </c>
      <c r="D5" s="316" t="s">
        <v>72</v>
      </c>
    </row>
    <row r="6" spans="1:4" ht="15" customHeight="1">
      <c r="A6" s="282" t="s">
        <v>909</v>
      </c>
      <c r="B6" s="283" t="s">
        <v>932</v>
      </c>
      <c r="C6" s="312" t="s">
        <v>75</v>
      </c>
      <c r="D6" s="317">
        <v>4</v>
      </c>
    </row>
    <row r="7" spans="1:4" ht="15" customHeight="1">
      <c r="A7" s="282" t="s">
        <v>909</v>
      </c>
      <c r="B7" s="283" t="s">
        <v>932</v>
      </c>
      <c r="C7" s="312" t="s">
        <v>80</v>
      </c>
      <c r="D7" s="317">
        <v>3</v>
      </c>
    </row>
    <row r="8" spans="1:4" ht="15" customHeight="1">
      <c r="A8" s="282" t="s">
        <v>909</v>
      </c>
      <c r="B8" s="283" t="s">
        <v>932</v>
      </c>
      <c r="C8" s="312" t="s">
        <v>83</v>
      </c>
      <c r="D8" s="317">
        <v>3</v>
      </c>
    </row>
    <row r="9" spans="1:4" ht="15" customHeight="1">
      <c r="A9" s="282" t="s">
        <v>909</v>
      </c>
      <c r="B9" s="283" t="s">
        <v>932</v>
      </c>
      <c r="C9" s="312" t="s">
        <v>87</v>
      </c>
      <c r="D9" s="317">
        <v>20</v>
      </c>
    </row>
    <row r="10" spans="1:4" ht="15" customHeight="1">
      <c r="A10" s="282" t="s">
        <v>909</v>
      </c>
      <c r="B10" s="283" t="s">
        <v>932</v>
      </c>
      <c r="C10" s="312" t="s">
        <v>95</v>
      </c>
      <c r="D10" s="313">
        <v>47250</v>
      </c>
    </row>
    <row r="11" spans="1:4" ht="15" customHeight="1">
      <c r="A11" s="282" t="s">
        <v>909</v>
      </c>
      <c r="B11" s="283" t="s">
        <v>932</v>
      </c>
      <c r="C11" s="312" t="s">
        <v>97</v>
      </c>
      <c r="D11" s="313">
        <v>13590</v>
      </c>
    </row>
    <row r="12" spans="1:4" ht="15" customHeight="1">
      <c r="A12" s="282" t="s">
        <v>909</v>
      </c>
      <c r="B12" s="283" t="s">
        <v>932</v>
      </c>
      <c r="C12" s="312" t="s">
        <v>95</v>
      </c>
      <c r="D12" s="315">
        <f>4208+3589+1174</f>
        <v>8971</v>
      </c>
    </row>
    <row r="13" spans="1:4" ht="15" customHeight="1">
      <c r="A13" s="282" t="s">
        <v>909</v>
      </c>
      <c r="B13" s="283" t="s">
        <v>932</v>
      </c>
      <c r="C13" s="312" t="s">
        <v>101</v>
      </c>
      <c r="D13" s="318">
        <v>23800</v>
      </c>
    </row>
    <row r="14" spans="1:4" ht="15" customHeight="1">
      <c r="A14" s="282" t="s">
        <v>909</v>
      </c>
      <c r="B14" s="283" t="s">
        <v>932</v>
      </c>
      <c r="C14" s="312" t="s">
        <v>103</v>
      </c>
      <c r="D14" s="318">
        <v>23800</v>
      </c>
    </row>
    <row r="15" spans="1:4" ht="15" customHeight="1">
      <c r="A15" s="282" t="s">
        <v>909</v>
      </c>
      <c r="B15" s="283" t="s">
        <v>932</v>
      </c>
      <c r="C15" s="312" t="s">
        <v>105</v>
      </c>
      <c r="D15" s="318">
        <v>20</v>
      </c>
    </row>
    <row r="16" spans="1:4" ht="15" customHeight="1">
      <c r="A16" s="282" t="s">
        <v>909</v>
      </c>
      <c r="B16" s="283" t="s">
        <v>932</v>
      </c>
      <c r="C16" s="312" t="s">
        <v>107</v>
      </c>
      <c r="D16" s="318">
        <v>9000</v>
      </c>
    </row>
    <row r="17" spans="1:4" ht="15" customHeight="1">
      <c r="A17" s="282" t="s">
        <v>909</v>
      </c>
      <c r="B17" s="283" t="s">
        <v>932</v>
      </c>
      <c r="C17" s="312" t="s">
        <v>109</v>
      </c>
      <c r="D17" s="318">
        <v>8</v>
      </c>
    </row>
    <row r="18" spans="1:4" ht="31.5">
      <c r="A18" s="282" t="s">
        <v>909</v>
      </c>
      <c r="B18" s="283" t="s">
        <v>932</v>
      </c>
      <c r="C18" s="312" t="s">
        <v>112</v>
      </c>
      <c r="D18" s="317">
        <v>9</v>
      </c>
    </row>
    <row r="19" spans="1:4" ht="15" customHeight="1">
      <c r="A19" s="282" t="s">
        <v>909</v>
      </c>
      <c r="B19" s="283" t="s">
        <v>932</v>
      </c>
      <c r="C19" s="312" t="s">
        <v>115</v>
      </c>
      <c r="D19" s="317">
        <v>6</v>
      </c>
    </row>
    <row r="20" spans="1:4" ht="15" customHeight="1">
      <c r="A20" s="282" t="s">
        <v>909</v>
      </c>
      <c r="B20" s="283" t="s">
        <v>932</v>
      </c>
      <c r="C20" s="312" t="s">
        <v>117</v>
      </c>
      <c r="D20" s="317">
        <v>6</v>
      </c>
    </row>
    <row r="21" spans="1:4" ht="15" customHeight="1">
      <c r="A21" s="282" t="s">
        <v>909</v>
      </c>
      <c r="B21" s="283" t="s">
        <v>932</v>
      </c>
      <c r="C21" s="312" t="s">
        <v>119</v>
      </c>
      <c r="D21" s="317">
        <v>6</v>
      </c>
    </row>
    <row r="22" spans="1:4" ht="15" customHeight="1">
      <c r="A22" s="282" t="s">
        <v>909</v>
      </c>
      <c r="B22" s="283" t="s">
        <v>932</v>
      </c>
      <c r="C22" s="312" t="s">
        <v>121</v>
      </c>
      <c r="D22" s="317">
        <v>4</v>
      </c>
    </row>
    <row r="23" spans="1:4" ht="31.5">
      <c r="A23" s="282" t="s">
        <v>909</v>
      </c>
      <c r="B23" s="283" t="s">
        <v>932</v>
      </c>
      <c r="C23" s="312" t="s">
        <v>122</v>
      </c>
      <c r="D23" s="317">
        <v>4</v>
      </c>
    </row>
    <row r="24" spans="1:4" ht="31.5">
      <c r="A24" s="282" t="s">
        <v>909</v>
      </c>
      <c r="B24" s="283" t="s">
        <v>932</v>
      </c>
      <c r="C24" s="312" t="s">
        <v>122</v>
      </c>
      <c r="D24" s="317" t="s">
        <v>53</v>
      </c>
    </row>
    <row r="25" spans="1:4" ht="15" customHeight="1">
      <c r="A25" s="282" t="s">
        <v>909</v>
      </c>
      <c r="B25" s="283" t="s">
        <v>932</v>
      </c>
      <c r="C25" s="314" t="s">
        <v>71</v>
      </c>
      <c r="D25" s="316" t="s">
        <v>72</v>
      </c>
    </row>
    <row r="26" spans="1:4" ht="15" customHeight="1">
      <c r="A26" s="282" t="s">
        <v>909</v>
      </c>
      <c r="B26" s="283" t="s">
        <v>932</v>
      </c>
      <c r="C26" s="312" t="s">
        <v>128</v>
      </c>
      <c r="D26" s="317">
        <v>4</v>
      </c>
    </row>
    <row r="27" spans="1:4" ht="15" customHeight="1">
      <c r="A27" s="282" t="s">
        <v>909</v>
      </c>
      <c r="B27" s="283" t="s">
        <v>932</v>
      </c>
      <c r="C27" s="312" t="s">
        <v>130</v>
      </c>
      <c r="D27" s="317">
        <v>4</v>
      </c>
    </row>
    <row r="28" spans="1:4" ht="15" customHeight="1">
      <c r="A28" s="282" t="s">
        <v>909</v>
      </c>
      <c r="B28" s="283" t="s">
        <v>932</v>
      </c>
      <c r="C28" s="312" t="s">
        <v>135</v>
      </c>
      <c r="D28" s="317">
        <v>4</v>
      </c>
    </row>
    <row r="29" spans="1:4" ht="15" customHeight="1">
      <c r="A29" s="282" t="s">
        <v>909</v>
      </c>
      <c r="B29" s="283" t="s">
        <v>932</v>
      </c>
      <c r="C29" s="312" t="s">
        <v>138</v>
      </c>
      <c r="D29" s="317">
        <v>7</v>
      </c>
    </row>
    <row r="30" spans="1:4" ht="15" customHeight="1">
      <c r="A30" s="282" t="s">
        <v>909</v>
      </c>
      <c r="B30" s="283" t="s">
        <v>932</v>
      </c>
      <c r="C30" s="312" t="s">
        <v>140</v>
      </c>
      <c r="D30" s="317">
        <v>30</v>
      </c>
    </row>
    <row r="31" spans="1:4" ht="31.5">
      <c r="A31" s="282" t="s">
        <v>909</v>
      </c>
      <c r="B31" s="283" t="s">
        <v>932</v>
      </c>
      <c r="C31" s="312" t="s">
        <v>142</v>
      </c>
      <c r="D31" s="317">
        <v>18</v>
      </c>
    </row>
    <row r="32" spans="1:4" ht="31.5">
      <c r="A32" s="282" t="s">
        <v>909</v>
      </c>
      <c r="B32" s="283" t="s">
        <v>932</v>
      </c>
      <c r="C32" s="312" t="s">
        <v>144</v>
      </c>
      <c r="D32" s="319">
        <v>0.65</v>
      </c>
    </row>
    <row r="33" spans="1:4" ht="31.5">
      <c r="A33" s="282" t="s">
        <v>909</v>
      </c>
      <c r="B33" s="283" t="s">
        <v>932</v>
      </c>
      <c r="C33" s="312" t="s">
        <v>148</v>
      </c>
      <c r="D33" s="317">
        <v>3</v>
      </c>
    </row>
    <row r="34" spans="1:4" ht="31.5">
      <c r="A34" s="282" t="s">
        <v>909</v>
      </c>
      <c r="B34" s="283" t="s">
        <v>932</v>
      </c>
      <c r="C34" s="320" t="s">
        <v>154</v>
      </c>
      <c r="D34" s="320">
        <v>1</v>
      </c>
    </row>
    <row r="35" spans="1:4" ht="31.5">
      <c r="A35" s="282" t="s">
        <v>909</v>
      </c>
      <c r="B35" s="283" t="s">
        <v>932</v>
      </c>
      <c r="C35" s="320" t="s">
        <v>160</v>
      </c>
      <c r="D35" s="321">
        <v>1</v>
      </c>
    </row>
    <row r="36" spans="1:4" ht="31.5">
      <c r="A36" s="282" t="s">
        <v>909</v>
      </c>
      <c r="B36" s="283" t="s">
        <v>932</v>
      </c>
      <c r="C36" s="312" t="s">
        <v>170</v>
      </c>
      <c r="D36" s="315">
        <v>6000</v>
      </c>
    </row>
    <row r="37" spans="1:4" ht="31.5">
      <c r="A37" s="282" t="s">
        <v>909</v>
      </c>
      <c r="B37" s="283" t="s">
        <v>932</v>
      </c>
      <c r="C37" s="312" t="s">
        <v>173</v>
      </c>
      <c r="D37" s="735">
        <v>4800</v>
      </c>
    </row>
    <row r="38" spans="1:4" ht="31.5">
      <c r="A38" s="282" t="s">
        <v>909</v>
      </c>
      <c r="B38" s="283" t="s">
        <v>932</v>
      </c>
      <c r="C38" s="312" t="s">
        <v>177</v>
      </c>
      <c r="D38" s="735"/>
    </row>
    <row r="39" spans="1:4" ht="31.5">
      <c r="A39" s="282" t="s">
        <v>909</v>
      </c>
      <c r="B39" s="283" t="s">
        <v>932</v>
      </c>
      <c r="C39" s="312" t="s">
        <v>181</v>
      </c>
      <c r="D39" s="323">
        <v>0.9</v>
      </c>
    </row>
    <row r="40" spans="1:4" ht="31.5">
      <c r="A40" s="282" t="s">
        <v>909</v>
      </c>
      <c r="B40" s="283" t="s">
        <v>932</v>
      </c>
      <c r="C40" s="312" t="s">
        <v>187</v>
      </c>
      <c r="D40" s="312">
        <v>30</v>
      </c>
    </row>
    <row r="41" spans="1:4" ht="31.5">
      <c r="A41" s="282" t="s">
        <v>909</v>
      </c>
      <c r="B41" s="283" t="s">
        <v>932</v>
      </c>
      <c r="C41" s="312" t="s">
        <v>191</v>
      </c>
      <c r="D41" s="315">
        <v>5200</v>
      </c>
    </row>
    <row r="42" spans="1:4" ht="31.5">
      <c r="A42" s="282" t="s">
        <v>909</v>
      </c>
      <c r="B42" s="283" t="s">
        <v>932</v>
      </c>
      <c r="C42" s="312" t="s">
        <v>195</v>
      </c>
      <c r="D42" s="315">
        <v>4000</v>
      </c>
    </row>
    <row r="43" spans="1:4" ht="31.5">
      <c r="A43" s="282" t="s">
        <v>909</v>
      </c>
      <c r="B43" s="283" t="s">
        <v>932</v>
      </c>
      <c r="C43" s="312" t="s">
        <v>198</v>
      </c>
      <c r="D43" s="315">
        <v>5500</v>
      </c>
    </row>
    <row r="44" spans="1:4" ht="31.5">
      <c r="A44" s="282" t="s">
        <v>909</v>
      </c>
      <c r="B44" s="283" t="s">
        <v>932</v>
      </c>
      <c r="C44" s="312" t="s">
        <v>201</v>
      </c>
      <c r="D44" s="315">
        <v>8700</v>
      </c>
    </row>
    <row r="45" spans="1:4" ht="31.5">
      <c r="A45" s="282" t="s">
        <v>909</v>
      </c>
      <c r="B45" s="283" t="s">
        <v>932</v>
      </c>
      <c r="C45" s="312" t="s">
        <v>208</v>
      </c>
      <c r="D45" s="324">
        <v>8</v>
      </c>
    </row>
    <row r="46" spans="1:4" ht="31.5">
      <c r="A46" s="282" t="s">
        <v>909</v>
      </c>
      <c r="B46" s="283" t="s">
        <v>932</v>
      </c>
      <c r="C46" s="312" t="s">
        <v>210</v>
      </c>
      <c r="D46" s="325">
        <v>4</v>
      </c>
    </row>
    <row r="47" spans="1:4" ht="31.5">
      <c r="A47" s="282" t="s">
        <v>909</v>
      </c>
      <c r="B47" s="283" t="s">
        <v>932</v>
      </c>
      <c r="C47" s="312" t="s">
        <v>215</v>
      </c>
      <c r="D47" s="315">
        <v>1130</v>
      </c>
    </row>
    <row r="48" spans="1:4" ht="31.5">
      <c r="A48" s="282" t="s">
        <v>909</v>
      </c>
      <c r="B48" s="283" t="s">
        <v>932</v>
      </c>
      <c r="C48" s="312" t="s">
        <v>218</v>
      </c>
      <c r="D48" s="315">
        <v>50</v>
      </c>
    </row>
    <row r="49" spans="1:4" ht="31.5">
      <c r="A49" s="282" t="s">
        <v>909</v>
      </c>
      <c r="B49" s="283" t="s">
        <v>932</v>
      </c>
      <c r="C49" s="326" t="s">
        <v>220</v>
      </c>
      <c r="D49" s="315">
        <v>1248</v>
      </c>
    </row>
    <row r="50" spans="1:4" ht="31.5">
      <c r="A50" s="282" t="s">
        <v>909</v>
      </c>
      <c r="B50" s="283" t="s">
        <v>932</v>
      </c>
      <c r="C50" s="326" t="s">
        <v>222</v>
      </c>
      <c r="D50" s="315">
        <f>1552+120</f>
        <v>1672</v>
      </c>
    </row>
    <row r="51" spans="1:4" ht="31.5">
      <c r="A51" s="282" t="s">
        <v>909</v>
      </c>
      <c r="B51" s="283" t="s">
        <v>932</v>
      </c>
      <c r="C51" s="326" t="s">
        <v>226</v>
      </c>
      <c r="D51" s="315">
        <f>119+120</f>
        <v>239</v>
      </c>
    </row>
    <row r="52" spans="1:4" ht="31.5">
      <c r="A52" s="282" t="s">
        <v>909</v>
      </c>
      <c r="B52" s="283" t="s">
        <v>932</v>
      </c>
      <c r="C52" s="326" t="s">
        <v>228</v>
      </c>
      <c r="D52" s="326">
        <v>108</v>
      </c>
    </row>
    <row r="53" spans="1:4" ht="31.5">
      <c r="A53" s="282" t="s">
        <v>909</v>
      </c>
      <c r="B53" s="283" t="s">
        <v>932</v>
      </c>
      <c r="C53" s="326" t="s">
        <v>230</v>
      </c>
      <c r="D53" s="315">
        <f>50+20</f>
        <v>70</v>
      </c>
    </row>
    <row r="54" spans="1:4" ht="31.5">
      <c r="A54" s="282" t="s">
        <v>909</v>
      </c>
      <c r="B54" s="283" t="s">
        <v>932</v>
      </c>
      <c r="C54" s="326" t="s">
        <v>232</v>
      </c>
      <c r="D54" s="315">
        <f>25+20</f>
        <v>45</v>
      </c>
    </row>
    <row r="55" spans="1:4" ht="31.5">
      <c r="A55" s="282" t="s">
        <v>909</v>
      </c>
      <c r="B55" s="283" t="s">
        <v>932</v>
      </c>
      <c r="C55" s="326" t="s">
        <v>235</v>
      </c>
      <c r="D55" s="326">
        <f>208+120</f>
        <v>328</v>
      </c>
    </row>
    <row r="56" spans="1:4" ht="31.5">
      <c r="A56" s="282" t="s">
        <v>909</v>
      </c>
      <c r="B56" s="283" t="s">
        <v>932</v>
      </c>
      <c r="C56" s="326" t="s">
        <v>237</v>
      </c>
      <c r="D56" s="326">
        <f>139+40</f>
        <v>179</v>
      </c>
    </row>
    <row r="57" spans="1:4" ht="31.5">
      <c r="A57" s="282" t="s">
        <v>909</v>
      </c>
      <c r="B57" s="283" t="s">
        <v>932</v>
      </c>
      <c r="C57" s="312" t="s">
        <v>240</v>
      </c>
      <c r="D57" s="315">
        <f>47+20</f>
        <v>67</v>
      </c>
    </row>
    <row r="58" spans="1:4" ht="31.5">
      <c r="A58" s="282" t="s">
        <v>909</v>
      </c>
      <c r="B58" s="283" t="s">
        <v>932</v>
      </c>
      <c r="C58" s="326" t="s">
        <v>242</v>
      </c>
      <c r="D58" s="315">
        <v>600</v>
      </c>
    </row>
    <row r="59" spans="1:4" ht="31.5">
      <c r="A59" s="282" t="s">
        <v>909</v>
      </c>
      <c r="B59" s="283" t="s">
        <v>932</v>
      </c>
      <c r="C59" s="326" t="s">
        <v>244</v>
      </c>
      <c r="D59" s="315">
        <v>240000</v>
      </c>
    </row>
    <row r="60" spans="1:4" ht="31.5">
      <c r="A60" s="282" t="s">
        <v>909</v>
      </c>
      <c r="B60" s="283" t="s">
        <v>932</v>
      </c>
      <c r="C60" s="312" t="s">
        <v>246</v>
      </c>
      <c r="D60" s="315">
        <f>2900+2000</f>
        <v>4900</v>
      </c>
    </row>
    <row r="61" spans="1:4" ht="31.5">
      <c r="A61" s="282" t="s">
        <v>909</v>
      </c>
      <c r="B61" s="283" t="s">
        <v>932</v>
      </c>
      <c r="C61" s="312" t="s">
        <v>210</v>
      </c>
      <c r="D61" s="312">
        <v>4</v>
      </c>
    </row>
    <row r="62" spans="1:4" ht="31.5">
      <c r="A62" s="282" t="s">
        <v>909</v>
      </c>
      <c r="B62" s="283" t="s">
        <v>932</v>
      </c>
      <c r="C62" s="320" t="s">
        <v>252</v>
      </c>
      <c r="D62" s="320">
        <v>2</v>
      </c>
    </row>
    <row r="63" spans="1:4" ht="31.5">
      <c r="A63" s="282" t="s">
        <v>909</v>
      </c>
      <c r="B63" s="283" t="s">
        <v>932</v>
      </c>
      <c r="C63" s="320" t="s">
        <v>258</v>
      </c>
      <c r="D63" s="327">
        <v>1</v>
      </c>
    </row>
    <row r="64" spans="1:4" ht="31.5">
      <c r="A64" s="282" t="s">
        <v>909</v>
      </c>
      <c r="B64" s="283" t="s">
        <v>932</v>
      </c>
      <c r="C64" s="320" t="s">
        <v>265</v>
      </c>
      <c r="D64" s="328">
        <f>130000+500</f>
        <v>130500</v>
      </c>
    </row>
    <row r="65" spans="1:4" ht="31.5">
      <c r="A65" s="282" t="s">
        <v>909</v>
      </c>
      <c r="B65" s="283" t="s">
        <v>932</v>
      </c>
      <c r="C65" s="320" t="s">
        <v>268</v>
      </c>
      <c r="D65" s="321">
        <v>100</v>
      </c>
    </row>
    <row r="66" spans="1:4" ht="31.5">
      <c r="A66" s="282" t="s">
        <v>909</v>
      </c>
      <c r="B66" s="283" t="s">
        <v>932</v>
      </c>
      <c r="C66" s="320" t="s">
        <v>273</v>
      </c>
      <c r="D66" s="327">
        <v>800</v>
      </c>
    </row>
    <row r="67" spans="1:4" ht="31.5">
      <c r="A67" s="282" t="s">
        <v>909</v>
      </c>
      <c r="B67" s="283" t="s">
        <v>932</v>
      </c>
      <c r="C67" s="320" t="s">
        <v>277</v>
      </c>
      <c r="D67" s="329">
        <v>2700</v>
      </c>
    </row>
    <row r="68" spans="1:4" ht="31.5">
      <c r="A68" s="282" t="s">
        <v>909</v>
      </c>
      <c r="B68" s="283" t="s">
        <v>932</v>
      </c>
      <c r="C68" s="330" t="s">
        <v>279</v>
      </c>
      <c r="D68" s="329">
        <v>5000</v>
      </c>
    </row>
    <row r="69" spans="1:4" ht="31.5">
      <c r="A69" s="282" t="s">
        <v>909</v>
      </c>
      <c r="B69" s="283" t="s">
        <v>932</v>
      </c>
      <c r="C69" s="331" t="s">
        <v>933</v>
      </c>
      <c r="D69" s="327">
        <v>20</v>
      </c>
    </row>
    <row r="70" spans="1:4" ht="31.5">
      <c r="A70" s="282" t="s">
        <v>909</v>
      </c>
      <c r="B70" s="283" t="s">
        <v>932</v>
      </c>
      <c r="C70" s="320" t="s">
        <v>282</v>
      </c>
      <c r="D70" s="327">
        <v>6</v>
      </c>
    </row>
    <row r="71" spans="1:4" ht="31.5">
      <c r="A71" s="282" t="s">
        <v>909</v>
      </c>
      <c r="B71" s="283" t="s">
        <v>932</v>
      </c>
      <c r="C71" s="320" t="s">
        <v>286</v>
      </c>
      <c r="D71" s="327">
        <v>310</v>
      </c>
    </row>
    <row r="72" spans="1:4" ht="31.5">
      <c r="A72" s="282" t="s">
        <v>909</v>
      </c>
      <c r="B72" s="283" t="s">
        <v>932</v>
      </c>
      <c r="C72" s="320" t="s">
        <v>288</v>
      </c>
      <c r="D72" s="327">
        <v>500</v>
      </c>
    </row>
    <row r="73" spans="1:4" ht="31.5">
      <c r="A73" s="282" t="s">
        <v>909</v>
      </c>
      <c r="B73" s="283" t="s">
        <v>932</v>
      </c>
      <c r="C73" s="320" t="s">
        <v>291</v>
      </c>
      <c r="D73" s="327">
        <v>50</v>
      </c>
    </row>
    <row r="74" spans="1:4" ht="31.5">
      <c r="A74" s="282" t="s">
        <v>909</v>
      </c>
      <c r="B74" s="283" t="s">
        <v>932</v>
      </c>
      <c r="C74" s="312" t="s">
        <v>294</v>
      </c>
      <c r="D74" s="322">
        <v>2000</v>
      </c>
    </row>
    <row r="75" spans="1:4" ht="31.5">
      <c r="A75" s="282" t="s">
        <v>909</v>
      </c>
      <c r="B75" s="283" t="s">
        <v>932</v>
      </c>
      <c r="C75" s="320" t="s">
        <v>296</v>
      </c>
      <c r="D75" s="329">
        <v>3000</v>
      </c>
    </row>
    <row r="76" spans="1:4" ht="31.5">
      <c r="A76" s="282" t="s">
        <v>909</v>
      </c>
      <c r="B76" s="283" t="s">
        <v>932</v>
      </c>
      <c r="C76" s="320" t="s">
        <v>301</v>
      </c>
      <c r="D76" s="329">
        <v>5000</v>
      </c>
    </row>
    <row r="77" spans="1:4" ht="31.5">
      <c r="A77" s="282" t="s">
        <v>909</v>
      </c>
      <c r="B77" s="283" t="s">
        <v>932</v>
      </c>
      <c r="C77" s="320" t="s">
        <v>304</v>
      </c>
      <c r="D77" s="329">
        <v>2500</v>
      </c>
    </row>
    <row r="78" spans="1:4" ht="31.5">
      <c r="A78" s="282" t="s">
        <v>909</v>
      </c>
      <c r="B78" s="283" t="s">
        <v>932</v>
      </c>
      <c r="C78" s="332" t="s">
        <v>312</v>
      </c>
      <c r="D78" s="333">
        <v>2000</v>
      </c>
    </row>
    <row r="79" spans="1:4" ht="31.5">
      <c r="A79" s="282" t="s">
        <v>909</v>
      </c>
      <c r="B79" s="283" t="s">
        <v>932</v>
      </c>
      <c r="C79" s="312" t="s">
        <v>314</v>
      </c>
      <c r="D79" s="324">
        <v>250</v>
      </c>
    </row>
    <row r="80" spans="1:4" ht="31.5">
      <c r="A80" s="282" t="s">
        <v>909</v>
      </c>
      <c r="B80" s="283" t="s">
        <v>932</v>
      </c>
      <c r="C80" s="334" t="s">
        <v>315</v>
      </c>
      <c r="D80" s="324">
        <v>200</v>
      </c>
    </row>
    <row r="81" spans="1:4" ht="31.5">
      <c r="A81" s="282" t="s">
        <v>909</v>
      </c>
      <c r="B81" s="283" t="s">
        <v>932</v>
      </c>
      <c r="C81" s="334" t="s">
        <v>316</v>
      </c>
      <c r="D81" s="324">
        <v>160</v>
      </c>
    </row>
    <row r="82" spans="1:4" ht="31.5">
      <c r="A82" s="282" t="s">
        <v>909</v>
      </c>
      <c r="B82" s="283" t="s">
        <v>932</v>
      </c>
      <c r="C82" s="334" t="s">
        <v>318</v>
      </c>
      <c r="D82" s="324">
        <v>110</v>
      </c>
    </row>
    <row r="83" spans="1:4" ht="31.5">
      <c r="A83" s="282" t="s">
        <v>909</v>
      </c>
      <c r="B83" s="283" t="s">
        <v>932</v>
      </c>
      <c r="C83" s="312" t="s">
        <v>320</v>
      </c>
      <c r="D83" s="324">
        <v>1</v>
      </c>
    </row>
    <row r="84" spans="1:4" ht="31.5">
      <c r="A84" s="282" t="s">
        <v>909</v>
      </c>
      <c r="B84" s="283" t="s">
        <v>932</v>
      </c>
      <c r="C84" s="312" t="s">
        <v>322</v>
      </c>
      <c r="D84" s="322">
        <v>1600</v>
      </c>
    </row>
    <row r="85" spans="1:4" ht="31.5">
      <c r="A85" s="282" t="s">
        <v>909</v>
      </c>
      <c r="B85" s="283" t="s">
        <v>932</v>
      </c>
      <c r="C85" s="312" t="s">
        <v>326</v>
      </c>
      <c r="D85" s="322">
        <v>1600</v>
      </c>
    </row>
    <row r="86" spans="1:4" ht="31.5">
      <c r="A86" s="282" t="s">
        <v>909</v>
      </c>
      <c r="B86" s="283" t="s">
        <v>932</v>
      </c>
      <c r="C86" s="312" t="s">
        <v>328</v>
      </c>
      <c r="D86" s="322">
        <v>250</v>
      </c>
    </row>
    <row r="87" spans="1:4" ht="31.5">
      <c r="A87" s="282" t="s">
        <v>909</v>
      </c>
      <c r="B87" s="283" t="s">
        <v>932</v>
      </c>
      <c r="C87" s="312" t="s">
        <v>329</v>
      </c>
      <c r="D87" s="322">
        <v>800</v>
      </c>
    </row>
    <row r="88" spans="1:4" ht="31.5">
      <c r="A88" s="282" t="s">
        <v>909</v>
      </c>
      <c r="B88" s="283" t="s">
        <v>932</v>
      </c>
      <c r="C88" s="312" t="s">
        <v>330</v>
      </c>
      <c r="D88" s="322">
        <v>1600</v>
      </c>
    </row>
    <row r="89" spans="1:4" ht="31.5">
      <c r="A89" s="282" t="s">
        <v>909</v>
      </c>
      <c r="B89" s="283" t="s">
        <v>932</v>
      </c>
      <c r="C89" s="312" t="s">
        <v>331</v>
      </c>
      <c r="D89" s="322">
        <v>1100</v>
      </c>
    </row>
    <row r="90" spans="1:4" ht="31.5">
      <c r="A90" s="282" t="s">
        <v>909</v>
      </c>
      <c r="B90" s="283" t="s">
        <v>932</v>
      </c>
      <c r="C90" s="334" t="s">
        <v>332</v>
      </c>
      <c r="D90" s="333">
        <v>1</v>
      </c>
    </row>
    <row r="91" spans="1:4" ht="31.5">
      <c r="A91" s="282" t="s">
        <v>909</v>
      </c>
      <c r="B91" s="283" t="s">
        <v>932</v>
      </c>
      <c r="C91" s="312" t="s">
        <v>934</v>
      </c>
      <c r="D91" s="322">
        <v>7000</v>
      </c>
    </row>
    <row r="92" spans="1:4" ht="31.5">
      <c r="A92" s="282" t="s">
        <v>909</v>
      </c>
      <c r="B92" s="283" t="s">
        <v>932</v>
      </c>
      <c r="C92" s="312" t="s">
        <v>336</v>
      </c>
      <c r="D92" s="322">
        <v>6200</v>
      </c>
    </row>
    <row r="93" spans="1:4" ht="31.5">
      <c r="A93" s="282" t="s">
        <v>909</v>
      </c>
      <c r="B93" s="283" t="s">
        <v>932</v>
      </c>
      <c r="C93" s="312" t="s">
        <v>337</v>
      </c>
      <c r="D93" s="322">
        <v>2500</v>
      </c>
    </row>
    <row r="94" spans="1:4" ht="31.5">
      <c r="A94" s="282" t="s">
        <v>909</v>
      </c>
      <c r="B94" s="283" t="s">
        <v>932</v>
      </c>
      <c r="C94" s="312" t="s">
        <v>338</v>
      </c>
      <c r="D94" s="322">
        <v>3200</v>
      </c>
    </row>
    <row r="95" spans="1:4" ht="31.5">
      <c r="A95" s="282" t="s">
        <v>909</v>
      </c>
      <c r="B95" s="283" t="s">
        <v>932</v>
      </c>
      <c r="C95" s="312" t="s">
        <v>339</v>
      </c>
      <c r="D95" s="322">
        <v>120000</v>
      </c>
    </row>
    <row r="96" spans="1:4" ht="31.5">
      <c r="A96" s="282" t="s">
        <v>909</v>
      </c>
      <c r="B96" s="283" t="s">
        <v>932</v>
      </c>
      <c r="C96" s="312" t="s">
        <v>340</v>
      </c>
      <c r="D96" s="322">
        <v>3200</v>
      </c>
    </row>
    <row r="97" spans="1:4" ht="31.5">
      <c r="A97" s="282" t="s">
        <v>909</v>
      </c>
      <c r="B97" s="283" t="s">
        <v>932</v>
      </c>
      <c r="C97" s="312" t="s">
        <v>341</v>
      </c>
      <c r="D97" s="322">
        <f>3200*30/100</f>
        <v>960</v>
      </c>
    </row>
    <row r="98" spans="1:4" ht="31.5">
      <c r="A98" s="282" t="s">
        <v>909</v>
      </c>
      <c r="B98" s="283" t="s">
        <v>932</v>
      </c>
      <c r="C98" s="312" t="s">
        <v>343</v>
      </c>
      <c r="D98" s="322">
        <v>30</v>
      </c>
    </row>
    <row r="99" spans="1:4" ht="31.5">
      <c r="A99" s="282" t="s">
        <v>909</v>
      </c>
      <c r="B99" s="283" t="s">
        <v>932</v>
      </c>
      <c r="C99" s="312" t="s">
        <v>347</v>
      </c>
      <c r="D99" s="322">
        <v>30</v>
      </c>
    </row>
    <row r="100" spans="1:4" ht="31.5">
      <c r="A100" s="282" t="s">
        <v>909</v>
      </c>
      <c r="B100" s="283" t="s">
        <v>932</v>
      </c>
      <c r="C100" s="312" t="s">
        <v>349</v>
      </c>
      <c r="D100" s="322">
        <v>90</v>
      </c>
    </row>
    <row r="101" spans="1:4" ht="31.5">
      <c r="A101" s="282" t="s">
        <v>909</v>
      </c>
      <c r="B101" s="283" t="s">
        <v>932</v>
      </c>
      <c r="C101" s="312" t="s">
        <v>352</v>
      </c>
      <c r="D101" s="324">
        <v>8</v>
      </c>
    </row>
    <row r="102" spans="1:4" ht="31.5">
      <c r="A102" s="282" t="s">
        <v>909</v>
      </c>
      <c r="B102" s="283" t="s">
        <v>932</v>
      </c>
      <c r="C102" s="312" t="s">
        <v>355</v>
      </c>
      <c r="D102" s="324">
        <v>30</v>
      </c>
    </row>
    <row r="103" spans="1:4" ht="31.5">
      <c r="A103" s="282" t="s">
        <v>909</v>
      </c>
      <c r="B103" s="283" t="s">
        <v>932</v>
      </c>
      <c r="C103" s="312" t="s">
        <v>357</v>
      </c>
      <c r="D103" s="324">
        <v>44</v>
      </c>
    </row>
    <row r="104" spans="1:4" ht="31.5">
      <c r="A104" s="282" t="s">
        <v>909</v>
      </c>
      <c r="B104" s="283" t="s">
        <v>932</v>
      </c>
      <c r="C104" s="312" t="s">
        <v>359</v>
      </c>
      <c r="D104" s="324">
        <v>44</v>
      </c>
    </row>
    <row r="105" spans="1:4" ht="31.5">
      <c r="A105" s="282" t="s">
        <v>909</v>
      </c>
      <c r="B105" s="283" t="s">
        <v>932</v>
      </c>
      <c r="C105" s="312" t="s">
        <v>361</v>
      </c>
      <c r="D105" s="324">
        <v>12</v>
      </c>
    </row>
    <row r="106" spans="1:4" ht="31.5">
      <c r="A106" s="282" t="s">
        <v>909</v>
      </c>
      <c r="B106" s="283" t="s">
        <v>932</v>
      </c>
      <c r="C106" s="312" t="s">
        <v>363</v>
      </c>
      <c r="D106" s="324">
        <v>250</v>
      </c>
    </row>
    <row r="107" spans="1:4" ht="31.5">
      <c r="A107" s="282" t="s">
        <v>909</v>
      </c>
      <c r="B107" s="283" t="s">
        <v>932</v>
      </c>
      <c r="C107" s="312" t="s">
        <v>365</v>
      </c>
      <c r="D107" s="312">
        <v>80</v>
      </c>
    </row>
    <row r="108" spans="1:4" ht="31.5">
      <c r="A108" s="282" t="s">
        <v>909</v>
      </c>
      <c r="B108" s="283" t="s">
        <v>932</v>
      </c>
      <c r="C108" s="312" t="s">
        <v>935</v>
      </c>
      <c r="D108" s="312">
        <v>80</v>
      </c>
    </row>
    <row r="109" spans="1:4" ht="31.5">
      <c r="A109" s="282" t="s">
        <v>909</v>
      </c>
      <c r="B109" s="283" t="s">
        <v>932</v>
      </c>
      <c r="C109" s="312" t="s">
        <v>369</v>
      </c>
      <c r="D109" s="312">
        <v>30</v>
      </c>
    </row>
    <row r="110" spans="1:4" ht="31.5">
      <c r="A110" s="282" t="s">
        <v>909</v>
      </c>
      <c r="B110" s="283" t="s">
        <v>932</v>
      </c>
      <c r="C110" s="312" t="s">
        <v>370</v>
      </c>
      <c r="D110" s="312">
        <v>300</v>
      </c>
    </row>
    <row r="111" spans="1:4" ht="31.5">
      <c r="A111" s="282" t="s">
        <v>909</v>
      </c>
      <c r="B111" s="283" t="s">
        <v>932</v>
      </c>
      <c r="C111" s="312" t="s">
        <v>371</v>
      </c>
      <c r="D111" s="312">
        <v>130</v>
      </c>
    </row>
    <row r="112" spans="1:4" ht="31.5">
      <c r="A112" s="282" t="s">
        <v>909</v>
      </c>
      <c r="B112" s="283" t="s">
        <v>932</v>
      </c>
      <c r="C112" s="335" t="s">
        <v>376</v>
      </c>
      <c r="D112" s="327">
        <v>55</v>
      </c>
    </row>
    <row r="113" spans="1:4" ht="31.5">
      <c r="A113" s="282" t="s">
        <v>909</v>
      </c>
      <c r="B113" s="283" t="s">
        <v>932</v>
      </c>
      <c r="C113" s="320" t="s">
        <v>379</v>
      </c>
      <c r="D113" s="734">
        <v>45</v>
      </c>
    </row>
    <row r="114" spans="1:4" ht="31.5">
      <c r="A114" s="282" t="s">
        <v>909</v>
      </c>
      <c r="B114" s="283" t="s">
        <v>932</v>
      </c>
      <c r="C114" s="320" t="s">
        <v>381</v>
      </c>
      <c r="D114" s="734"/>
    </row>
    <row r="115" spans="1:4" ht="31.5">
      <c r="A115" s="282" t="s">
        <v>909</v>
      </c>
      <c r="B115" s="283" t="s">
        <v>932</v>
      </c>
      <c r="C115" s="320" t="s">
        <v>383</v>
      </c>
      <c r="D115" s="327">
        <v>35</v>
      </c>
    </row>
    <row r="116" spans="1:4" ht="31.5">
      <c r="A116" s="282" t="s">
        <v>909</v>
      </c>
      <c r="B116" s="283" t="s">
        <v>932</v>
      </c>
      <c r="C116" s="320" t="s">
        <v>386</v>
      </c>
      <c r="D116" s="327">
        <v>100</v>
      </c>
    </row>
    <row r="117" spans="1:4" ht="31.5">
      <c r="A117" s="282" t="s">
        <v>909</v>
      </c>
      <c r="B117" s="283" t="s">
        <v>932</v>
      </c>
      <c r="C117" s="335" t="s">
        <v>389</v>
      </c>
      <c r="D117" s="327">
        <v>1</v>
      </c>
    </row>
    <row r="118" spans="1:4" ht="31.5">
      <c r="A118" s="282" t="s">
        <v>909</v>
      </c>
      <c r="B118" s="283" t="s">
        <v>932</v>
      </c>
      <c r="C118" s="335" t="s">
        <v>391</v>
      </c>
      <c r="D118" s="327">
        <v>1</v>
      </c>
    </row>
    <row r="119" spans="1:4" ht="31.5">
      <c r="A119" s="282" t="s">
        <v>909</v>
      </c>
      <c r="B119" s="283" t="s">
        <v>932</v>
      </c>
      <c r="C119" s="320" t="s">
        <v>393</v>
      </c>
      <c r="D119" s="327">
        <v>200</v>
      </c>
    </row>
    <row r="120" spans="1:4" ht="31.5">
      <c r="A120" s="282" t="s">
        <v>909</v>
      </c>
      <c r="B120" s="283" t="s">
        <v>932</v>
      </c>
      <c r="C120" s="320" t="s">
        <v>398</v>
      </c>
      <c r="D120" s="320">
        <v>4</v>
      </c>
    </row>
    <row r="121" spans="1:4" ht="31.5">
      <c r="A121" s="282" t="s">
        <v>909</v>
      </c>
      <c r="B121" s="283" t="s">
        <v>932</v>
      </c>
      <c r="C121" s="320" t="s">
        <v>400</v>
      </c>
      <c r="D121" s="320">
        <v>7</v>
      </c>
    </row>
    <row r="122" spans="1:4" ht="31.5">
      <c r="A122" s="282" t="s">
        <v>909</v>
      </c>
      <c r="B122" s="283" t="s">
        <v>932</v>
      </c>
      <c r="C122" s="320" t="s">
        <v>404</v>
      </c>
      <c r="D122" s="320">
        <v>10</v>
      </c>
    </row>
    <row r="123" spans="1:4" ht="31.5">
      <c r="A123" s="282" t="s">
        <v>909</v>
      </c>
      <c r="B123" s="283" t="s">
        <v>932</v>
      </c>
      <c r="C123" s="320" t="s">
        <v>406</v>
      </c>
      <c r="D123" s="320">
        <v>25</v>
      </c>
    </row>
    <row r="124" spans="1:4" ht="31.5">
      <c r="A124" s="282" t="s">
        <v>909</v>
      </c>
      <c r="B124" s="283" t="s">
        <v>932</v>
      </c>
      <c r="C124" s="320" t="s">
        <v>408</v>
      </c>
      <c r="D124" s="320">
        <v>150</v>
      </c>
    </row>
    <row r="125" spans="1:4" ht="31.5">
      <c r="A125" s="282" t="s">
        <v>909</v>
      </c>
      <c r="B125" s="283" t="s">
        <v>932</v>
      </c>
      <c r="C125" s="320" t="s">
        <v>409</v>
      </c>
      <c r="D125" s="320">
        <v>150</v>
      </c>
    </row>
    <row r="126" spans="1:4" ht="31.5">
      <c r="A126" s="282" t="s">
        <v>909</v>
      </c>
      <c r="B126" s="283" t="s">
        <v>932</v>
      </c>
      <c r="C126" s="335" t="s">
        <v>410</v>
      </c>
      <c r="D126" s="320">
        <v>750</v>
      </c>
    </row>
    <row r="127" spans="1:4" ht="31.5">
      <c r="A127" s="282" t="s">
        <v>909</v>
      </c>
      <c r="B127" s="283" t="s">
        <v>932</v>
      </c>
      <c r="C127" s="320" t="s">
        <v>382</v>
      </c>
      <c r="D127" s="320">
        <v>45</v>
      </c>
    </row>
    <row r="128" spans="1:4" ht="31.5">
      <c r="A128" s="282" t="s">
        <v>909</v>
      </c>
      <c r="B128" s="283" t="s">
        <v>932</v>
      </c>
      <c r="C128" s="335" t="s">
        <v>411</v>
      </c>
      <c r="D128" s="320">
        <v>75</v>
      </c>
    </row>
    <row r="129" spans="1:4">
      <c r="A129" s="731" t="s">
        <v>912</v>
      </c>
      <c r="B129" s="732" t="s">
        <v>936</v>
      </c>
      <c r="C129" s="733" t="s">
        <v>419</v>
      </c>
      <c r="D129" s="733">
        <v>35</v>
      </c>
    </row>
    <row r="130" spans="1:4">
      <c r="A130" s="731"/>
      <c r="B130" s="732"/>
      <c r="C130" s="733"/>
      <c r="D130" s="733"/>
    </row>
    <row r="131" spans="1:4">
      <c r="A131" s="731" t="s">
        <v>912</v>
      </c>
      <c r="B131" s="732" t="s">
        <v>936</v>
      </c>
      <c r="C131" s="335" t="s">
        <v>429</v>
      </c>
      <c r="D131" s="335">
        <v>20</v>
      </c>
    </row>
    <row r="132" spans="1:4">
      <c r="A132" s="731"/>
      <c r="B132" s="732"/>
      <c r="C132" s="335" t="s">
        <v>435</v>
      </c>
      <c r="D132" s="335">
        <v>20</v>
      </c>
    </row>
    <row r="133" spans="1:4">
      <c r="A133" s="731" t="s">
        <v>912</v>
      </c>
      <c r="B133" s="732" t="s">
        <v>936</v>
      </c>
      <c r="C133" s="335" t="s">
        <v>439</v>
      </c>
      <c r="D133" s="335">
        <v>20</v>
      </c>
    </row>
    <row r="134" spans="1:4">
      <c r="A134" s="731"/>
      <c r="B134" s="732"/>
      <c r="C134" s="335" t="s">
        <v>419</v>
      </c>
      <c r="D134" s="335">
        <v>30</v>
      </c>
    </row>
    <row r="135" spans="1:4">
      <c r="A135" s="731" t="s">
        <v>912</v>
      </c>
      <c r="B135" s="732" t="s">
        <v>936</v>
      </c>
      <c r="C135" s="737" t="s">
        <v>445</v>
      </c>
      <c r="D135" s="737">
        <v>15</v>
      </c>
    </row>
    <row r="136" spans="1:4">
      <c r="A136" s="731"/>
      <c r="B136" s="732"/>
      <c r="C136" s="737"/>
      <c r="D136" s="737"/>
    </row>
    <row r="137" spans="1:4">
      <c r="A137" s="731" t="s">
        <v>912</v>
      </c>
      <c r="B137" s="732" t="s">
        <v>936</v>
      </c>
      <c r="C137" s="335" t="s">
        <v>435</v>
      </c>
      <c r="D137" s="339">
        <v>15</v>
      </c>
    </row>
    <row r="138" spans="1:4">
      <c r="A138" s="731"/>
      <c r="B138" s="732"/>
      <c r="C138" s="335" t="s">
        <v>439</v>
      </c>
      <c r="D138" s="335">
        <v>15</v>
      </c>
    </row>
    <row r="139" spans="1:4">
      <c r="A139" s="731" t="s">
        <v>912</v>
      </c>
      <c r="B139" s="732" t="s">
        <v>936</v>
      </c>
      <c r="C139" s="335" t="s">
        <v>455</v>
      </c>
      <c r="D139" s="335">
        <v>3</v>
      </c>
    </row>
    <row r="140" spans="1:4">
      <c r="A140" s="731"/>
      <c r="B140" s="732"/>
      <c r="C140" s="335" t="s">
        <v>452</v>
      </c>
      <c r="D140" s="321">
        <v>1</v>
      </c>
    </row>
    <row r="141" spans="1:4">
      <c r="A141" s="731" t="s">
        <v>912</v>
      </c>
      <c r="B141" s="732" t="s">
        <v>936</v>
      </c>
      <c r="C141" s="335" t="s">
        <v>465</v>
      </c>
      <c r="D141" s="335">
        <v>2</v>
      </c>
    </row>
    <row r="142" spans="1:4">
      <c r="A142" s="731"/>
      <c r="B142" s="732"/>
      <c r="C142" s="335" t="s">
        <v>435</v>
      </c>
      <c r="D142" s="335">
        <v>2</v>
      </c>
    </row>
    <row r="143" spans="1:4">
      <c r="A143" s="731" t="s">
        <v>912</v>
      </c>
      <c r="B143" s="732" t="s">
        <v>936</v>
      </c>
      <c r="C143" s="335" t="s">
        <v>470</v>
      </c>
      <c r="D143" s="335">
        <v>2</v>
      </c>
    </row>
    <row r="144" spans="1:4">
      <c r="A144" s="731"/>
      <c r="B144" s="732"/>
      <c r="C144" s="334" t="s">
        <v>476</v>
      </c>
      <c r="D144" s="334">
        <v>120</v>
      </c>
    </row>
    <row r="145" spans="1:4">
      <c r="A145" s="731" t="s">
        <v>912</v>
      </c>
      <c r="B145" s="732" t="s">
        <v>936</v>
      </c>
      <c r="C145" s="736" t="s">
        <v>478</v>
      </c>
      <c r="D145" s="736">
        <v>80</v>
      </c>
    </row>
    <row r="146" spans="1:4">
      <c r="A146" s="731"/>
      <c r="B146" s="732"/>
      <c r="C146" s="736"/>
      <c r="D146" s="736"/>
    </row>
    <row r="147" spans="1:4">
      <c r="A147" s="731" t="s">
        <v>912</v>
      </c>
      <c r="B147" s="732" t="s">
        <v>936</v>
      </c>
      <c r="C147" s="334" t="s">
        <v>480</v>
      </c>
      <c r="D147" s="334">
        <v>25</v>
      </c>
    </row>
    <row r="148" spans="1:4">
      <c r="A148" s="731"/>
      <c r="B148" s="732"/>
      <c r="C148" s="334" t="s">
        <v>485</v>
      </c>
      <c r="D148" s="334">
        <v>25</v>
      </c>
    </row>
    <row r="149" spans="1:4">
      <c r="A149" s="731" t="s">
        <v>912</v>
      </c>
      <c r="B149" s="732" t="s">
        <v>936</v>
      </c>
      <c r="C149" s="334" t="s">
        <v>473</v>
      </c>
      <c r="D149" s="334">
        <v>20</v>
      </c>
    </row>
    <row r="150" spans="1:4">
      <c r="A150" s="731"/>
      <c r="B150" s="732"/>
      <c r="C150" s="335" t="s">
        <v>495</v>
      </c>
      <c r="D150" s="335">
        <v>3</v>
      </c>
    </row>
    <row r="151" spans="1:4">
      <c r="A151" s="731" t="s">
        <v>912</v>
      </c>
      <c r="B151" s="732" t="s">
        <v>936</v>
      </c>
      <c r="C151" s="335" t="s">
        <v>499</v>
      </c>
      <c r="D151" s="335">
        <v>4</v>
      </c>
    </row>
    <row r="152" spans="1:4">
      <c r="A152" s="731"/>
      <c r="B152" s="732"/>
      <c r="C152" s="334" t="s">
        <v>504</v>
      </c>
      <c r="D152" s="334">
        <v>35</v>
      </c>
    </row>
    <row r="153" spans="1:4">
      <c r="A153" s="731" t="s">
        <v>912</v>
      </c>
      <c r="B153" s="732" t="s">
        <v>936</v>
      </c>
      <c r="C153" s="334" t="s">
        <v>508</v>
      </c>
      <c r="D153" s="334">
        <v>35</v>
      </c>
    </row>
    <row r="154" spans="1:4">
      <c r="A154" s="731"/>
      <c r="B154" s="732"/>
      <c r="C154" s="334" t="s">
        <v>419</v>
      </c>
      <c r="D154" s="334">
        <v>6</v>
      </c>
    </row>
    <row r="155" spans="1:4">
      <c r="A155" s="731" t="s">
        <v>912</v>
      </c>
      <c r="B155" s="732" t="s">
        <v>936</v>
      </c>
      <c r="C155" s="334" t="s">
        <v>518</v>
      </c>
      <c r="D155" s="334">
        <v>3</v>
      </c>
    </row>
    <row r="156" spans="1:4">
      <c r="A156" s="731"/>
      <c r="B156" s="732"/>
      <c r="C156" s="334" t="s">
        <v>522</v>
      </c>
      <c r="D156" s="334">
        <v>6</v>
      </c>
    </row>
    <row r="157" spans="1:4">
      <c r="A157" s="731" t="s">
        <v>912</v>
      </c>
      <c r="B157" s="732" t="s">
        <v>936</v>
      </c>
      <c r="C157" s="334" t="s">
        <v>524</v>
      </c>
      <c r="D157" s="334">
        <v>3</v>
      </c>
    </row>
    <row r="158" spans="1:4">
      <c r="A158" s="731"/>
      <c r="B158" s="732"/>
      <c r="C158" s="335" t="s">
        <v>528</v>
      </c>
      <c r="D158" s="340">
        <v>5</v>
      </c>
    </row>
    <row r="159" spans="1:4">
      <c r="A159" s="731" t="s">
        <v>912</v>
      </c>
      <c r="B159" s="732" t="s">
        <v>936</v>
      </c>
      <c r="C159" s="334" t="s">
        <v>536</v>
      </c>
      <c r="D159" s="335">
        <v>14</v>
      </c>
    </row>
    <row r="160" spans="1:4">
      <c r="A160" s="731"/>
      <c r="B160" s="732"/>
      <c r="C160" s="334" t="s">
        <v>538</v>
      </c>
      <c r="D160" s="341">
        <v>0.8</v>
      </c>
    </row>
    <row r="161" spans="1:4" ht="31.5">
      <c r="A161" s="282" t="s">
        <v>916</v>
      </c>
      <c r="B161" s="283" t="s">
        <v>937</v>
      </c>
      <c r="C161" s="335" t="s">
        <v>419</v>
      </c>
      <c r="D161" s="335">
        <v>35</v>
      </c>
    </row>
    <row r="162" spans="1:4" ht="31.5">
      <c r="A162" s="282" t="s">
        <v>916</v>
      </c>
      <c r="B162" s="283" t="s">
        <v>937</v>
      </c>
      <c r="C162" s="335" t="s">
        <v>549</v>
      </c>
      <c r="D162" s="335">
        <v>17</v>
      </c>
    </row>
    <row r="163" spans="1:4" ht="31.5">
      <c r="A163" s="282" t="s">
        <v>916</v>
      </c>
      <c r="B163" s="283" t="s">
        <v>937</v>
      </c>
      <c r="C163" s="335" t="s">
        <v>435</v>
      </c>
      <c r="D163" s="335">
        <v>20</v>
      </c>
    </row>
    <row r="164" spans="1:4" ht="31.5">
      <c r="A164" s="282" t="s">
        <v>916</v>
      </c>
      <c r="B164" s="283" t="s">
        <v>937</v>
      </c>
      <c r="C164" s="335" t="s">
        <v>331</v>
      </c>
      <c r="D164" s="335">
        <v>17</v>
      </c>
    </row>
    <row r="165" spans="1:4" ht="31.5">
      <c r="A165" s="282" t="s">
        <v>916</v>
      </c>
      <c r="B165" s="283" t="s">
        <v>937</v>
      </c>
      <c r="C165" s="334" t="s">
        <v>476</v>
      </c>
      <c r="D165" s="334">
        <v>8</v>
      </c>
    </row>
    <row r="166" spans="1:4" ht="31.5">
      <c r="A166" s="282" t="s">
        <v>916</v>
      </c>
      <c r="B166" s="283" t="s">
        <v>937</v>
      </c>
      <c r="C166" s="335" t="s">
        <v>478</v>
      </c>
      <c r="D166" s="334">
        <v>15</v>
      </c>
    </row>
    <row r="167" spans="1:4" ht="31.5">
      <c r="A167" s="282" t="s">
        <v>916</v>
      </c>
      <c r="B167" s="283" t="s">
        <v>937</v>
      </c>
      <c r="C167" s="335" t="s">
        <v>480</v>
      </c>
      <c r="D167" s="334">
        <v>5</v>
      </c>
    </row>
    <row r="168" spans="1:4" ht="31.5">
      <c r="A168" s="282" t="s">
        <v>916</v>
      </c>
      <c r="B168" s="283" t="s">
        <v>937</v>
      </c>
      <c r="C168" s="335" t="s">
        <v>485</v>
      </c>
      <c r="D168" s="334">
        <v>5</v>
      </c>
    </row>
    <row r="169" spans="1:4" ht="31.5">
      <c r="A169" s="282" t="s">
        <v>916</v>
      </c>
      <c r="B169" s="283" t="s">
        <v>937</v>
      </c>
      <c r="C169" s="335" t="s">
        <v>473</v>
      </c>
      <c r="D169" s="334">
        <v>3</v>
      </c>
    </row>
    <row r="170" spans="1:4" ht="31.5">
      <c r="A170" s="282" t="s">
        <v>916</v>
      </c>
      <c r="B170" s="283" t="s">
        <v>937</v>
      </c>
      <c r="C170" s="335" t="s">
        <v>566</v>
      </c>
      <c r="D170" s="335">
        <v>1</v>
      </c>
    </row>
    <row r="171" spans="1:4" ht="31.5">
      <c r="A171" s="282" t="s">
        <v>916</v>
      </c>
      <c r="B171" s="283" t="s">
        <v>937</v>
      </c>
      <c r="C171" s="335" t="s">
        <v>493</v>
      </c>
      <c r="D171" s="335">
        <v>1</v>
      </c>
    </row>
    <row r="172" spans="1:4" ht="31.5">
      <c r="A172" s="282" t="s">
        <v>916</v>
      </c>
      <c r="B172" s="283" t="s">
        <v>937</v>
      </c>
      <c r="C172" s="334" t="s">
        <v>504</v>
      </c>
      <c r="D172" s="334">
        <v>7</v>
      </c>
    </row>
    <row r="173" spans="1:4" ht="31.5">
      <c r="A173" s="282" t="s">
        <v>916</v>
      </c>
      <c r="B173" s="283" t="s">
        <v>937</v>
      </c>
      <c r="C173" s="334" t="s">
        <v>508</v>
      </c>
      <c r="D173" s="334">
        <v>7</v>
      </c>
    </row>
    <row r="174" spans="1:4" ht="31.5">
      <c r="A174" s="282" t="s">
        <v>916</v>
      </c>
      <c r="B174" s="283" t="s">
        <v>937</v>
      </c>
      <c r="C174" s="335" t="s">
        <v>528</v>
      </c>
      <c r="D174" s="335">
        <v>8</v>
      </c>
    </row>
    <row r="175" spans="1:4" ht="31.5">
      <c r="A175" s="282" t="s">
        <v>916</v>
      </c>
      <c r="B175" s="283" t="s">
        <v>937</v>
      </c>
      <c r="C175" s="335" t="s">
        <v>536</v>
      </c>
      <c r="D175" s="335">
        <v>14</v>
      </c>
    </row>
    <row r="176" spans="1:4" ht="31.5">
      <c r="A176" s="282" t="s">
        <v>916</v>
      </c>
      <c r="B176" s="283" t="s">
        <v>937</v>
      </c>
      <c r="C176" s="334" t="s">
        <v>538</v>
      </c>
      <c r="D176" s="342">
        <v>0.8</v>
      </c>
    </row>
  </sheetData>
  <autoFilter ref="A1:D1" xr:uid="{1B8EBEDE-B79D-48C6-A005-B46612E204E3}"/>
  <mergeCells count="40">
    <mergeCell ref="D129:D130"/>
    <mergeCell ref="D113:D114"/>
    <mergeCell ref="D37:D38"/>
    <mergeCell ref="A145:A146"/>
    <mergeCell ref="A131:A132"/>
    <mergeCell ref="C129:C130"/>
    <mergeCell ref="A129:A130"/>
    <mergeCell ref="B129:B130"/>
    <mergeCell ref="A137:A138"/>
    <mergeCell ref="B137:B138"/>
    <mergeCell ref="C145:C146"/>
    <mergeCell ref="D145:D146"/>
    <mergeCell ref="C135:C136"/>
    <mergeCell ref="D135:D136"/>
    <mergeCell ref="B131:B132"/>
    <mergeCell ref="A133:A134"/>
    <mergeCell ref="B133:B134"/>
    <mergeCell ref="A135:A136"/>
    <mergeCell ref="B135:B136"/>
    <mergeCell ref="A151:A152"/>
    <mergeCell ref="B151:B152"/>
    <mergeCell ref="A139:A140"/>
    <mergeCell ref="B139:B140"/>
    <mergeCell ref="A141:A142"/>
    <mergeCell ref="B141:B142"/>
    <mergeCell ref="A143:A144"/>
    <mergeCell ref="B143:B144"/>
    <mergeCell ref="B145:B146"/>
    <mergeCell ref="A147:A148"/>
    <mergeCell ref="B147:B148"/>
    <mergeCell ref="A149:A150"/>
    <mergeCell ref="B149:B150"/>
    <mergeCell ref="A159:A160"/>
    <mergeCell ref="B159:B160"/>
    <mergeCell ref="A153:A154"/>
    <mergeCell ref="B153:B154"/>
    <mergeCell ref="A155:A156"/>
    <mergeCell ref="B155:B156"/>
    <mergeCell ref="A157:A158"/>
    <mergeCell ref="B157:B15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05"/>
  <sheetViews>
    <sheetView topLeftCell="N88" zoomScale="60" zoomScaleNormal="60" workbookViewId="0">
      <selection activeCell="P14" sqref="P14:R101"/>
    </sheetView>
  </sheetViews>
  <sheetFormatPr baseColWidth="10" defaultColWidth="8.85546875" defaultRowHeight="12.75"/>
  <cols>
    <col min="1" max="1" width="19.28515625" style="4" customWidth="1"/>
    <col min="2" max="2" width="14.42578125" style="4" customWidth="1"/>
    <col min="3" max="3" width="21" style="4" customWidth="1"/>
    <col min="4" max="4" width="15.42578125" style="4" customWidth="1"/>
    <col min="5" max="5" width="34.140625" style="6" customWidth="1"/>
    <col min="6" max="6" width="23.5703125" style="6" customWidth="1"/>
    <col min="7" max="7" width="14.140625" style="4" customWidth="1"/>
    <col min="8" max="8" width="7.140625" style="4" customWidth="1"/>
    <col min="9" max="9" width="8" style="4" customWidth="1"/>
    <col min="10" max="10" width="9" style="4" customWidth="1"/>
    <col min="11" max="11" width="12.7109375" style="4" customWidth="1"/>
    <col min="12" max="12" width="7" style="4" customWidth="1"/>
    <col min="13" max="13" width="7.28515625" style="30" customWidth="1"/>
    <col min="14" max="14" width="30.28515625" style="4" customWidth="1"/>
    <col min="15" max="15" width="23.28515625" style="3" customWidth="1"/>
    <col min="16" max="16" width="24.85546875" style="16" customWidth="1"/>
    <col min="17" max="17" width="10.7109375" style="16" customWidth="1"/>
    <col min="18" max="18" width="9" style="16" customWidth="1"/>
    <col min="19" max="19" width="14.7109375" style="16" customWidth="1"/>
    <col min="20" max="20" width="19.7109375" style="16" customWidth="1"/>
    <col min="21" max="21" width="13.140625" style="16" customWidth="1"/>
    <col min="22" max="22" width="28.42578125" style="16" customWidth="1"/>
    <col min="23" max="23" width="25" style="16" customWidth="1"/>
    <col min="24" max="24" width="13.7109375" style="3" bestFit="1" customWidth="1"/>
    <col min="25" max="25" width="19.5703125" style="4" customWidth="1"/>
    <col min="26" max="16384" width="8.85546875" style="4"/>
  </cols>
  <sheetData>
    <row r="1" spans="1:25" s="1" customFormat="1" ht="15.75">
      <c r="A1" s="491"/>
      <c r="B1" s="492"/>
      <c r="C1" s="483" t="s">
        <v>0</v>
      </c>
      <c r="D1" s="484"/>
      <c r="E1" s="497" t="s">
        <v>1</v>
      </c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9"/>
      <c r="U1" s="483" t="s">
        <v>2</v>
      </c>
      <c r="V1" s="484"/>
      <c r="W1" s="480" t="s">
        <v>3</v>
      </c>
      <c r="X1" s="481"/>
      <c r="Y1" s="482"/>
    </row>
    <row r="2" spans="1:25" s="1" customFormat="1" ht="15.75" customHeight="1">
      <c r="A2" s="493"/>
      <c r="B2" s="494"/>
      <c r="C2" s="483" t="s">
        <v>4</v>
      </c>
      <c r="D2" s="484"/>
      <c r="E2" s="480" t="s">
        <v>5</v>
      </c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2"/>
      <c r="U2" s="483" t="s">
        <v>6</v>
      </c>
      <c r="V2" s="484"/>
      <c r="W2" s="480">
        <v>1</v>
      </c>
      <c r="X2" s="481"/>
      <c r="Y2" s="482"/>
    </row>
    <row r="3" spans="1:25" s="1" customFormat="1" ht="15.75" customHeight="1">
      <c r="A3" s="495"/>
      <c r="B3" s="496"/>
      <c r="C3" s="483" t="s">
        <v>7</v>
      </c>
      <c r="D3" s="484"/>
      <c r="E3" s="480" t="s">
        <v>8</v>
      </c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2"/>
      <c r="U3" s="483" t="s">
        <v>9</v>
      </c>
      <c r="V3" s="484"/>
      <c r="W3" s="552">
        <v>43767</v>
      </c>
      <c r="X3" s="553"/>
      <c r="Y3" s="554"/>
    </row>
    <row r="4" spans="1:25">
      <c r="A4" s="2"/>
      <c r="B4" s="2"/>
      <c r="C4" s="2"/>
      <c r="D4" s="2"/>
      <c r="E4" s="20"/>
      <c r="F4" s="2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Y4" s="2"/>
    </row>
    <row r="5" spans="1:25">
      <c r="A5" s="369" t="s">
        <v>10</v>
      </c>
      <c r="B5" s="467"/>
      <c r="C5" s="485">
        <v>2022</v>
      </c>
      <c r="D5" s="486"/>
      <c r="E5" s="486"/>
      <c r="F5" s="487"/>
      <c r="G5" s="5"/>
      <c r="H5" s="5"/>
      <c r="I5" s="5"/>
      <c r="J5" s="5"/>
      <c r="K5" s="5"/>
      <c r="L5" s="5"/>
      <c r="M5" s="5"/>
      <c r="N5" s="5"/>
      <c r="O5" s="2"/>
      <c r="P5" s="2"/>
      <c r="Q5" s="2"/>
      <c r="R5" s="2"/>
      <c r="S5" s="2"/>
      <c r="T5" s="2"/>
      <c r="U5" s="2"/>
      <c r="V5" s="2"/>
      <c r="W5" s="2"/>
      <c r="Y5" s="2"/>
    </row>
    <row r="6" spans="1:25" ht="30.75" customHeight="1">
      <c r="A6" s="369" t="s">
        <v>11</v>
      </c>
      <c r="B6" s="467"/>
      <c r="C6" s="471" t="s">
        <v>412</v>
      </c>
      <c r="D6" s="472"/>
      <c r="E6" s="472"/>
      <c r="F6" s="473"/>
      <c r="G6" s="5"/>
      <c r="H6" s="5"/>
      <c r="I6" s="5"/>
      <c r="J6" s="5"/>
      <c r="K6" s="5"/>
      <c r="L6" s="5"/>
      <c r="M6" s="5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</row>
    <row r="7" spans="1:25" ht="21" customHeight="1">
      <c r="A7" s="369" t="s">
        <v>13</v>
      </c>
      <c r="B7" s="467"/>
      <c r="C7" s="488">
        <v>2021011000047</v>
      </c>
      <c r="D7" s="489"/>
      <c r="E7" s="489"/>
      <c r="F7" s="490"/>
      <c r="G7" s="5"/>
      <c r="H7" s="5"/>
      <c r="I7" s="5"/>
      <c r="J7" s="5"/>
      <c r="K7" s="5"/>
      <c r="L7" s="5"/>
      <c r="M7" s="5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</row>
    <row r="8" spans="1:25" ht="20.25" customHeight="1">
      <c r="A8" s="369" t="s">
        <v>15</v>
      </c>
      <c r="B8" s="467"/>
      <c r="C8" s="468" t="s">
        <v>413</v>
      </c>
      <c r="D8" s="469"/>
      <c r="E8" s="469"/>
      <c r="F8" s="470"/>
      <c r="G8" s="5"/>
      <c r="H8" s="5"/>
      <c r="I8" s="5"/>
      <c r="J8" s="5"/>
      <c r="K8" s="5"/>
      <c r="L8" s="5"/>
      <c r="M8" s="5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</row>
    <row r="9" spans="1:25" ht="21" customHeight="1">
      <c r="A9" s="369" t="s">
        <v>17</v>
      </c>
      <c r="B9" s="467"/>
      <c r="C9" s="471" t="s">
        <v>18</v>
      </c>
      <c r="D9" s="472"/>
      <c r="E9" s="472"/>
      <c r="F9" s="473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</row>
    <row r="10" spans="1:25">
      <c r="A10" s="6"/>
      <c r="B10" s="6"/>
      <c r="C10" s="30"/>
      <c r="D10" s="30"/>
      <c r="G10" s="30"/>
      <c r="H10" s="30"/>
      <c r="I10" s="30"/>
      <c r="J10" s="30"/>
      <c r="K10" s="30"/>
      <c r="L10" s="30"/>
      <c r="N10" s="30"/>
      <c r="O10" s="30"/>
      <c r="P10" s="30"/>
      <c r="Q10" s="30"/>
      <c r="R10" s="30"/>
      <c r="Y10" s="3"/>
    </row>
    <row r="11" spans="1:25">
      <c r="A11" s="474" t="s">
        <v>19</v>
      </c>
      <c r="B11" s="475"/>
      <c r="C11" s="475"/>
      <c r="D11" s="475"/>
      <c r="E11" s="475"/>
      <c r="F11" s="476"/>
      <c r="G11" s="477" t="s">
        <v>20</v>
      </c>
      <c r="H11" s="478"/>
      <c r="I11" s="478"/>
      <c r="J11" s="478"/>
      <c r="K11" s="478"/>
      <c r="L11" s="478"/>
      <c r="M11" s="478"/>
      <c r="N11" s="479"/>
      <c r="O11" s="500" t="s">
        <v>21</v>
      </c>
      <c r="P11" s="501"/>
      <c r="Q11" s="501"/>
      <c r="R11" s="501"/>
      <c r="S11" s="501"/>
      <c r="T11" s="501"/>
      <c r="U11" s="501"/>
      <c r="V11" s="501"/>
      <c r="W11" s="501"/>
      <c r="X11" s="501"/>
      <c r="Y11" s="502"/>
    </row>
    <row r="12" spans="1:25" ht="13.9" customHeight="1">
      <c r="A12" s="503" t="s">
        <v>22</v>
      </c>
      <c r="B12" s="505" t="s">
        <v>23</v>
      </c>
      <c r="C12" s="503" t="s">
        <v>24</v>
      </c>
      <c r="D12" s="503" t="s">
        <v>25</v>
      </c>
      <c r="E12" s="503" t="s">
        <v>26</v>
      </c>
      <c r="F12" s="503" t="s">
        <v>27</v>
      </c>
      <c r="G12" s="507" t="s">
        <v>28</v>
      </c>
      <c r="H12" s="507" t="s">
        <v>29</v>
      </c>
      <c r="I12" s="507" t="s">
        <v>30</v>
      </c>
      <c r="J12" s="507" t="s">
        <v>31</v>
      </c>
      <c r="K12" s="518" t="s">
        <v>32</v>
      </c>
      <c r="L12" s="507" t="s">
        <v>33</v>
      </c>
      <c r="M12" s="518" t="s">
        <v>34</v>
      </c>
      <c r="N12" s="518" t="s">
        <v>35</v>
      </c>
      <c r="O12" s="509" t="s">
        <v>36</v>
      </c>
      <c r="P12" s="509" t="s">
        <v>37</v>
      </c>
      <c r="Q12" s="509" t="s">
        <v>38</v>
      </c>
      <c r="R12" s="516" t="s">
        <v>39</v>
      </c>
      <c r="S12" s="509" t="s">
        <v>40</v>
      </c>
      <c r="T12" s="509" t="s">
        <v>41</v>
      </c>
      <c r="U12" s="509" t="s">
        <v>42</v>
      </c>
      <c r="V12" s="509" t="s">
        <v>43</v>
      </c>
      <c r="W12" s="509" t="s">
        <v>44</v>
      </c>
      <c r="X12" s="509" t="s">
        <v>46</v>
      </c>
      <c r="Y12" s="509" t="s">
        <v>47</v>
      </c>
    </row>
    <row r="13" spans="1:25">
      <c r="A13" s="504"/>
      <c r="B13" s="506"/>
      <c r="C13" s="504"/>
      <c r="D13" s="504"/>
      <c r="E13" s="504"/>
      <c r="F13" s="504"/>
      <c r="G13" s="508"/>
      <c r="H13" s="508"/>
      <c r="I13" s="508"/>
      <c r="J13" s="508"/>
      <c r="K13" s="519"/>
      <c r="L13" s="508"/>
      <c r="M13" s="519"/>
      <c r="N13" s="519"/>
      <c r="O13" s="510"/>
      <c r="P13" s="510"/>
      <c r="Q13" s="510"/>
      <c r="R13" s="517"/>
      <c r="S13" s="510"/>
      <c r="T13" s="510"/>
      <c r="U13" s="510"/>
      <c r="V13" s="510"/>
      <c r="W13" s="510"/>
      <c r="X13" s="510"/>
      <c r="Y13" s="510"/>
    </row>
    <row r="14" spans="1:25" s="30" customFormat="1" ht="23.25" customHeight="1">
      <c r="A14" s="430" t="s">
        <v>414</v>
      </c>
      <c r="B14" s="511" t="s">
        <v>415</v>
      </c>
      <c r="C14" s="511" t="s">
        <v>416</v>
      </c>
      <c r="D14" s="513">
        <v>20</v>
      </c>
      <c r="E14" s="514" t="s">
        <v>417</v>
      </c>
      <c r="F14" s="532">
        <f>+W14</f>
        <v>1000000000</v>
      </c>
      <c r="G14" s="534" t="s">
        <v>52</v>
      </c>
      <c r="H14" s="521" t="s">
        <v>52</v>
      </c>
      <c r="I14" s="521" t="s">
        <v>52</v>
      </c>
      <c r="J14" s="521" t="s">
        <v>53</v>
      </c>
      <c r="K14" s="521" t="s">
        <v>52</v>
      </c>
      <c r="L14" s="521" t="s">
        <v>52</v>
      </c>
      <c r="M14" s="521" t="s">
        <v>52</v>
      </c>
      <c r="N14" s="109" t="s">
        <v>168</v>
      </c>
      <c r="O14" s="531" t="s">
        <v>418</v>
      </c>
      <c r="P14" s="525" t="s">
        <v>419</v>
      </c>
      <c r="Q14" s="525" t="s">
        <v>56</v>
      </c>
      <c r="R14" s="525">
        <v>35</v>
      </c>
      <c r="S14" s="525" t="s">
        <v>113</v>
      </c>
      <c r="T14" s="526">
        <v>44593</v>
      </c>
      <c r="U14" s="526">
        <v>44926</v>
      </c>
      <c r="V14" s="525" t="s">
        <v>420</v>
      </c>
      <c r="W14" s="527">
        <v>1000000000</v>
      </c>
      <c r="X14" s="528" t="s">
        <v>67</v>
      </c>
      <c r="Y14" s="522" t="s">
        <v>421</v>
      </c>
    </row>
    <row r="15" spans="1:25" ht="36" customHeight="1">
      <c r="A15" s="423"/>
      <c r="B15" s="512"/>
      <c r="C15" s="512"/>
      <c r="D15" s="420"/>
      <c r="E15" s="515"/>
      <c r="F15" s="524"/>
      <c r="G15" s="448"/>
      <c r="H15" s="447"/>
      <c r="I15" s="447"/>
      <c r="J15" s="447"/>
      <c r="K15" s="447"/>
      <c r="L15" s="447"/>
      <c r="M15" s="447"/>
      <c r="N15" s="110" t="s">
        <v>422</v>
      </c>
      <c r="O15" s="421"/>
      <c r="P15" s="357"/>
      <c r="Q15" s="357"/>
      <c r="R15" s="357"/>
      <c r="S15" s="357"/>
      <c r="T15" s="455"/>
      <c r="U15" s="455"/>
      <c r="V15" s="357"/>
      <c r="W15" s="520"/>
      <c r="X15" s="529"/>
      <c r="Y15" s="523"/>
    </row>
    <row r="16" spans="1:25" ht="23.25" customHeight="1">
      <c r="A16" s="423"/>
      <c r="B16" s="512"/>
      <c r="C16" s="512"/>
      <c r="D16" s="420"/>
      <c r="E16" s="427" t="s">
        <v>418</v>
      </c>
      <c r="F16" s="524">
        <f>+W16+W18+W17</f>
        <v>1852400000</v>
      </c>
      <c r="G16" s="448"/>
      <c r="H16" s="447"/>
      <c r="I16" s="447"/>
      <c r="J16" s="447"/>
      <c r="K16" s="447"/>
      <c r="L16" s="447"/>
      <c r="M16" s="447"/>
      <c r="N16" s="429" t="s">
        <v>423</v>
      </c>
      <c r="O16" s="421"/>
      <c r="P16" s="357"/>
      <c r="Q16" s="357"/>
      <c r="R16" s="357"/>
      <c r="S16" s="357"/>
      <c r="T16" s="455"/>
      <c r="U16" s="455"/>
      <c r="V16" s="34" t="s">
        <v>58</v>
      </c>
      <c r="W16" s="183">
        <f>7700000*17*12</f>
        <v>1570800000</v>
      </c>
      <c r="X16" s="529"/>
      <c r="Y16" s="523"/>
    </row>
    <row r="17" spans="1:25" ht="28.5" customHeight="1">
      <c r="A17" s="423"/>
      <c r="B17" s="512"/>
      <c r="C17" s="512"/>
      <c r="D17" s="420"/>
      <c r="E17" s="427"/>
      <c r="F17" s="524"/>
      <c r="G17" s="448"/>
      <c r="H17" s="447"/>
      <c r="I17" s="447"/>
      <c r="J17" s="447"/>
      <c r="K17" s="447"/>
      <c r="L17" s="447"/>
      <c r="M17" s="447"/>
      <c r="N17" s="429"/>
      <c r="O17" s="421"/>
      <c r="P17" s="357"/>
      <c r="Q17" s="357"/>
      <c r="R17" s="357"/>
      <c r="S17" s="357"/>
      <c r="T17" s="455"/>
      <c r="U17" s="455"/>
      <c r="V17" s="34" t="s">
        <v>424</v>
      </c>
      <c r="W17" s="183">
        <v>200000000</v>
      </c>
      <c r="X17" s="529"/>
      <c r="Y17" s="523"/>
    </row>
    <row r="18" spans="1:25" ht="26.25" customHeight="1">
      <c r="A18" s="423"/>
      <c r="B18" s="512"/>
      <c r="C18" s="512"/>
      <c r="D18" s="420"/>
      <c r="E18" s="427"/>
      <c r="F18" s="524"/>
      <c r="G18" s="448"/>
      <c r="H18" s="447"/>
      <c r="I18" s="447"/>
      <c r="J18" s="447"/>
      <c r="K18" s="447"/>
      <c r="L18" s="447"/>
      <c r="M18" s="447"/>
      <c r="N18" s="110" t="s">
        <v>425</v>
      </c>
      <c r="O18" s="421"/>
      <c r="P18" s="357"/>
      <c r="Q18" s="357"/>
      <c r="R18" s="357"/>
      <c r="S18" s="357"/>
      <c r="T18" s="455"/>
      <c r="U18" s="455"/>
      <c r="V18" s="34" t="s">
        <v>426</v>
      </c>
      <c r="W18" s="183">
        <f>3400000*24</f>
        <v>81600000</v>
      </c>
      <c r="X18" s="529"/>
      <c r="Y18" s="523"/>
    </row>
    <row r="19" spans="1:25" ht="24" customHeight="1">
      <c r="A19" s="423"/>
      <c r="B19" s="512"/>
      <c r="C19" s="512"/>
      <c r="D19" s="420"/>
      <c r="E19" s="427" t="s">
        <v>427</v>
      </c>
      <c r="F19" s="524">
        <f>+W19+W20+W21</f>
        <v>2258399999.9999928</v>
      </c>
      <c r="G19" s="448"/>
      <c r="H19" s="447"/>
      <c r="I19" s="447"/>
      <c r="J19" s="447"/>
      <c r="K19" s="447"/>
      <c r="L19" s="447"/>
      <c r="M19" s="447"/>
      <c r="N19" s="110" t="s">
        <v>85</v>
      </c>
      <c r="O19" s="421" t="s">
        <v>428</v>
      </c>
      <c r="P19" s="512" t="s">
        <v>429</v>
      </c>
      <c r="Q19" s="512" t="s">
        <v>56</v>
      </c>
      <c r="R19" s="512">
        <v>20</v>
      </c>
      <c r="S19" s="512" t="s">
        <v>113</v>
      </c>
      <c r="T19" s="530">
        <v>44593</v>
      </c>
      <c r="U19" s="530">
        <v>44926</v>
      </c>
      <c r="V19" s="34" t="s">
        <v>58</v>
      </c>
      <c r="W19" s="183">
        <f>7700000*19.560606060606*12</f>
        <v>1807399999.9999943</v>
      </c>
      <c r="X19" s="529"/>
      <c r="Y19" s="523"/>
    </row>
    <row r="20" spans="1:25" ht="36.75" customHeight="1">
      <c r="A20" s="423"/>
      <c r="B20" s="512"/>
      <c r="C20" s="512"/>
      <c r="D20" s="420"/>
      <c r="E20" s="427"/>
      <c r="F20" s="524"/>
      <c r="G20" s="448"/>
      <c r="H20" s="447"/>
      <c r="I20" s="447"/>
      <c r="J20" s="447"/>
      <c r="K20" s="447"/>
      <c r="L20" s="447"/>
      <c r="M20" s="447"/>
      <c r="N20" s="110" t="s">
        <v>430</v>
      </c>
      <c r="O20" s="421"/>
      <c r="P20" s="512"/>
      <c r="Q20" s="512"/>
      <c r="R20" s="512"/>
      <c r="S20" s="512"/>
      <c r="T20" s="530"/>
      <c r="U20" s="530"/>
      <c r="V20" s="357" t="s">
        <v>426</v>
      </c>
      <c r="W20" s="520">
        <f>3400000*132.647058823529</f>
        <v>450999999.99999857</v>
      </c>
      <c r="X20" s="529"/>
      <c r="Y20" s="523"/>
    </row>
    <row r="21" spans="1:25" ht="25.5" customHeight="1">
      <c r="A21" s="423"/>
      <c r="B21" s="512"/>
      <c r="C21" s="512"/>
      <c r="D21" s="420"/>
      <c r="E21" s="427"/>
      <c r="F21" s="524"/>
      <c r="G21" s="448"/>
      <c r="H21" s="447"/>
      <c r="I21" s="447"/>
      <c r="J21" s="447"/>
      <c r="K21" s="447"/>
      <c r="L21" s="447"/>
      <c r="M21" s="447"/>
      <c r="N21" s="110" t="s">
        <v>431</v>
      </c>
      <c r="O21" s="421"/>
      <c r="P21" s="512"/>
      <c r="Q21" s="512"/>
      <c r="R21" s="512"/>
      <c r="S21" s="512"/>
      <c r="T21" s="530"/>
      <c r="U21" s="530"/>
      <c r="V21" s="357"/>
      <c r="W21" s="520"/>
      <c r="X21" s="529"/>
      <c r="Y21" s="523"/>
    </row>
    <row r="22" spans="1:25" ht="23.25" customHeight="1">
      <c r="A22" s="423"/>
      <c r="B22" s="512"/>
      <c r="C22" s="512"/>
      <c r="D22" s="420"/>
      <c r="E22" s="427" t="s">
        <v>432</v>
      </c>
      <c r="F22" s="533">
        <f>+W22</f>
        <v>92400000</v>
      </c>
      <c r="G22" s="448"/>
      <c r="H22" s="447"/>
      <c r="I22" s="447"/>
      <c r="J22" s="447"/>
      <c r="K22" s="447"/>
      <c r="L22" s="447"/>
      <c r="M22" s="447"/>
      <c r="N22" s="110" t="s">
        <v>433</v>
      </c>
      <c r="O22" s="421" t="s">
        <v>434</v>
      </c>
      <c r="P22" s="512" t="s">
        <v>435</v>
      </c>
      <c r="Q22" s="357" t="s">
        <v>56</v>
      </c>
      <c r="R22" s="512">
        <v>20</v>
      </c>
      <c r="S22" s="512" t="s">
        <v>113</v>
      </c>
      <c r="T22" s="455">
        <v>44621</v>
      </c>
      <c r="U22" s="455">
        <v>44926</v>
      </c>
      <c r="V22" s="357" t="s">
        <v>58</v>
      </c>
      <c r="W22" s="520">
        <f>7700000*1*12</f>
        <v>92400000</v>
      </c>
      <c r="X22" s="529"/>
      <c r="Y22" s="523"/>
    </row>
    <row r="23" spans="1:25" ht="15" customHeight="1">
      <c r="A23" s="423"/>
      <c r="B23" s="512"/>
      <c r="C23" s="512"/>
      <c r="D23" s="420"/>
      <c r="E23" s="427"/>
      <c r="F23" s="533"/>
      <c r="G23" s="448"/>
      <c r="H23" s="447"/>
      <c r="I23" s="447"/>
      <c r="J23" s="447"/>
      <c r="K23" s="447"/>
      <c r="L23" s="447"/>
      <c r="M23" s="447"/>
      <c r="N23" s="429" t="s">
        <v>436</v>
      </c>
      <c r="O23" s="421"/>
      <c r="P23" s="512"/>
      <c r="Q23" s="357"/>
      <c r="R23" s="512"/>
      <c r="S23" s="512"/>
      <c r="T23" s="455"/>
      <c r="U23" s="455"/>
      <c r="V23" s="357"/>
      <c r="W23" s="520"/>
      <c r="X23" s="529"/>
      <c r="Y23" s="523"/>
    </row>
    <row r="24" spans="1:25" ht="47.25" customHeight="1">
      <c r="A24" s="423"/>
      <c r="B24" s="512"/>
      <c r="C24" s="512"/>
      <c r="D24" s="420"/>
      <c r="E24" s="174" t="s">
        <v>437</v>
      </c>
      <c r="F24" s="190">
        <f>+W24</f>
        <v>92400000</v>
      </c>
      <c r="G24" s="448"/>
      <c r="H24" s="447"/>
      <c r="I24" s="447"/>
      <c r="J24" s="447"/>
      <c r="K24" s="447"/>
      <c r="L24" s="447"/>
      <c r="M24" s="447"/>
      <c r="N24" s="429"/>
      <c r="O24" s="421" t="s">
        <v>438</v>
      </c>
      <c r="P24" s="512" t="s">
        <v>439</v>
      </c>
      <c r="Q24" s="357" t="s">
        <v>56</v>
      </c>
      <c r="R24" s="512">
        <v>20</v>
      </c>
      <c r="S24" s="512" t="s">
        <v>113</v>
      </c>
      <c r="T24" s="455">
        <v>44612</v>
      </c>
      <c r="U24" s="455">
        <v>44926</v>
      </c>
      <c r="V24" s="34" t="s">
        <v>58</v>
      </c>
      <c r="W24" s="183">
        <f>7700000*1*12</f>
        <v>92400000</v>
      </c>
      <c r="X24" s="529"/>
      <c r="Y24" s="523"/>
    </row>
    <row r="25" spans="1:25" ht="13.9" customHeight="1">
      <c r="A25" s="423"/>
      <c r="B25" s="512"/>
      <c r="C25" s="512"/>
      <c r="D25" s="420"/>
      <c r="E25" s="535" t="s">
        <v>440</v>
      </c>
      <c r="F25" s="533">
        <f>+W25</f>
        <v>277200000</v>
      </c>
      <c r="G25" s="448"/>
      <c r="H25" s="447"/>
      <c r="I25" s="447"/>
      <c r="J25" s="447"/>
      <c r="K25" s="447"/>
      <c r="L25" s="447"/>
      <c r="M25" s="447"/>
      <c r="N25" s="429"/>
      <c r="O25" s="421"/>
      <c r="P25" s="512"/>
      <c r="Q25" s="357"/>
      <c r="R25" s="512"/>
      <c r="S25" s="512"/>
      <c r="T25" s="455"/>
      <c r="U25" s="455"/>
      <c r="V25" s="357" t="s">
        <v>58</v>
      </c>
      <c r="W25" s="520">
        <f>7700000*3*12</f>
        <v>277200000</v>
      </c>
      <c r="X25" s="529"/>
      <c r="Y25" s="523"/>
    </row>
    <row r="26" spans="1:25" ht="15" customHeight="1">
      <c r="A26" s="423"/>
      <c r="B26" s="512"/>
      <c r="C26" s="512"/>
      <c r="D26" s="420"/>
      <c r="E26" s="535"/>
      <c r="F26" s="533"/>
      <c r="G26" s="448"/>
      <c r="H26" s="447"/>
      <c r="I26" s="447"/>
      <c r="J26" s="447"/>
      <c r="K26" s="447"/>
      <c r="L26" s="447"/>
      <c r="M26" s="447"/>
      <c r="N26" s="429"/>
      <c r="O26" s="421"/>
      <c r="P26" s="512"/>
      <c r="Q26" s="357"/>
      <c r="R26" s="512"/>
      <c r="S26" s="512"/>
      <c r="T26" s="455"/>
      <c r="U26" s="455"/>
      <c r="V26" s="357"/>
      <c r="W26" s="520"/>
      <c r="X26" s="529"/>
      <c r="Y26" s="523"/>
    </row>
    <row r="27" spans="1:25" ht="23.25" customHeight="1" collapsed="1">
      <c r="A27" s="423"/>
      <c r="B27" s="512" t="s">
        <v>441</v>
      </c>
      <c r="C27" s="512" t="s">
        <v>442</v>
      </c>
      <c r="D27" s="447">
        <v>15</v>
      </c>
      <c r="E27" s="535" t="s">
        <v>418</v>
      </c>
      <c r="F27" s="536">
        <f>+W27+W29+W28</f>
        <v>1821800000</v>
      </c>
      <c r="G27" s="448" t="s">
        <v>52</v>
      </c>
      <c r="H27" s="447" t="s">
        <v>52</v>
      </c>
      <c r="I27" s="447" t="s">
        <v>52</v>
      </c>
      <c r="J27" s="447" t="s">
        <v>53</v>
      </c>
      <c r="K27" s="447" t="s">
        <v>52</v>
      </c>
      <c r="L27" s="447" t="s">
        <v>52</v>
      </c>
      <c r="M27" s="447" t="s">
        <v>52</v>
      </c>
      <c r="N27" s="429" t="s">
        <v>168</v>
      </c>
      <c r="O27" s="421" t="s">
        <v>418</v>
      </c>
      <c r="P27" s="512" t="s">
        <v>419</v>
      </c>
      <c r="Q27" s="512" t="s">
        <v>56</v>
      </c>
      <c r="R27" s="512">
        <v>30</v>
      </c>
      <c r="S27" s="512" t="s">
        <v>113</v>
      </c>
      <c r="T27" s="530">
        <v>44593</v>
      </c>
      <c r="U27" s="530">
        <v>44926</v>
      </c>
      <c r="V27" s="34" t="s">
        <v>58</v>
      </c>
      <c r="W27" s="183">
        <f>7700000*17*12</f>
        <v>1570800000</v>
      </c>
      <c r="X27" s="529" t="s">
        <v>67</v>
      </c>
      <c r="Y27" s="523" t="s">
        <v>421</v>
      </c>
    </row>
    <row r="28" spans="1:25" ht="25.5">
      <c r="A28" s="423"/>
      <c r="B28" s="512"/>
      <c r="C28" s="512"/>
      <c r="D28" s="447"/>
      <c r="E28" s="535"/>
      <c r="F28" s="536"/>
      <c r="G28" s="448"/>
      <c r="H28" s="447"/>
      <c r="I28" s="447"/>
      <c r="J28" s="447"/>
      <c r="K28" s="447"/>
      <c r="L28" s="447"/>
      <c r="M28" s="447"/>
      <c r="N28" s="429"/>
      <c r="O28" s="421"/>
      <c r="P28" s="512"/>
      <c r="Q28" s="512"/>
      <c r="R28" s="512"/>
      <c r="S28" s="512"/>
      <c r="T28" s="530"/>
      <c r="U28" s="530"/>
      <c r="V28" s="34" t="s">
        <v>443</v>
      </c>
      <c r="W28" s="183">
        <v>200000000</v>
      </c>
      <c r="X28" s="529"/>
      <c r="Y28" s="523"/>
    </row>
    <row r="29" spans="1:25" ht="37.5" customHeight="1">
      <c r="A29" s="423"/>
      <c r="B29" s="512"/>
      <c r="C29" s="512"/>
      <c r="D29" s="447"/>
      <c r="E29" s="535"/>
      <c r="F29" s="536"/>
      <c r="G29" s="448"/>
      <c r="H29" s="447"/>
      <c r="I29" s="447"/>
      <c r="J29" s="447"/>
      <c r="K29" s="447"/>
      <c r="L29" s="447"/>
      <c r="M29" s="447"/>
      <c r="N29" s="110" t="s">
        <v>422</v>
      </c>
      <c r="O29" s="421"/>
      <c r="P29" s="512"/>
      <c r="Q29" s="512"/>
      <c r="R29" s="512"/>
      <c r="S29" s="512"/>
      <c r="T29" s="530"/>
      <c r="U29" s="530"/>
      <c r="V29" s="34" t="s">
        <v>426</v>
      </c>
      <c r="W29" s="183">
        <f>3400000*15</f>
        <v>51000000</v>
      </c>
      <c r="X29" s="529"/>
      <c r="Y29" s="523"/>
    </row>
    <row r="30" spans="1:25" ht="38.25" customHeight="1">
      <c r="A30" s="423"/>
      <c r="B30" s="512"/>
      <c r="C30" s="512"/>
      <c r="D30" s="447"/>
      <c r="E30" s="535" t="s">
        <v>444</v>
      </c>
      <c r="F30" s="536">
        <f>+W30+W31</f>
        <v>2190399999.9999928</v>
      </c>
      <c r="G30" s="448"/>
      <c r="H30" s="447"/>
      <c r="I30" s="447"/>
      <c r="J30" s="447"/>
      <c r="K30" s="447"/>
      <c r="L30" s="447" t="s">
        <v>52</v>
      </c>
      <c r="M30" s="447" t="s">
        <v>52</v>
      </c>
      <c r="N30" s="110" t="s">
        <v>423</v>
      </c>
      <c r="O30" s="421" t="s">
        <v>428</v>
      </c>
      <c r="P30" s="512" t="s">
        <v>445</v>
      </c>
      <c r="Q30" s="512" t="s">
        <v>56</v>
      </c>
      <c r="R30" s="512">
        <v>15</v>
      </c>
      <c r="S30" s="512" t="s">
        <v>113</v>
      </c>
      <c r="T30" s="530">
        <v>44593</v>
      </c>
      <c r="U30" s="530">
        <v>44926</v>
      </c>
      <c r="V30" s="34" t="s">
        <v>58</v>
      </c>
      <c r="W30" s="183">
        <f>7700000*19.560606060606*12</f>
        <v>1807399999.9999943</v>
      </c>
      <c r="X30" s="529"/>
      <c r="Y30" s="523"/>
    </row>
    <row r="31" spans="1:25" ht="28.5" customHeight="1">
      <c r="A31" s="423"/>
      <c r="B31" s="512"/>
      <c r="C31" s="512"/>
      <c r="D31" s="447"/>
      <c r="E31" s="535"/>
      <c r="F31" s="536"/>
      <c r="G31" s="448"/>
      <c r="H31" s="447"/>
      <c r="I31" s="447"/>
      <c r="J31" s="447"/>
      <c r="K31" s="447"/>
      <c r="L31" s="447"/>
      <c r="M31" s="447"/>
      <c r="N31" s="110" t="s">
        <v>425</v>
      </c>
      <c r="O31" s="421"/>
      <c r="P31" s="512"/>
      <c r="Q31" s="512"/>
      <c r="R31" s="512"/>
      <c r="S31" s="512"/>
      <c r="T31" s="530"/>
      <c r="U31" s="530"/>
      <c r="V31" s="34" t="s">
        <v>426</v>
      </c>
      <c r="W31" s="183">
        <f>3400000*112.647058823529</f>
        <v>382999999.99999857</v>
      </c>
      <c r="X31" s="529"/>
      <c r="Y31" s="523"/>
    </row>
    <row r="32" spans="1:25" ht="25.5">
      <c r="A32" s="423"/>
      <c r="B32" s="512"/>
      <c r="C32" s="512"/>
      <c r="D32" s="447"/>
      <c r="E32" s="174" t="s">
        <v>446</v>
      </c>
      <c r="F32" s="191">
        <f>+W32</f>
        <v>92400000</v>
      </c>
      <c r="G32" s="448"/>
      <c r="H32" s="447"/>
      <c r="I32" s="447"/>
      <c r="J32" s="447"/>
      <c r="K32" s="447"/>
      <c r="L32" s="447" t="s">
        <v>52</v>
      </c>
      <c r="M32" s="447" t="s">
        <v>52</v>
      </c>
      <c r="N32" s="110" t="s">
        <v>431</v>
      </c>
      <c r="O32" s="133" t="s">
        <v>447</v>
      </c>
      <c r="P32" s="32" t="s">
        <v>435</v>
      </c>
      <c r="Q32" s="34" t="s">
        <v>56</v>
      </c>
      <c r="R32" s="21">
        <v>15</v>
      </c>
      <c r="S32" s="32" t="s">
        <v>113</v>
      </c>
      <c r="T32" s="186">
        <v>44621</v>
      </c>
      <c r="U32" s="186">
        <v>44926</v>
      </c>
      <c r="V32" s="34" t="s">
        <v>58</v>
      </c>
      <c r="W32" s="183">
        <f>7700000*1*12</f>
        <v>92400000</v>
      </c>
      <c r="X32" s="529"/>
      <c r="Y32" s="523"/>
    </row>
    <row r="33" spans="1:25" ht="21" customHeight="1">
      <c r="A33" s="423"/>
      <c r="B33" s="512"/>
      <c r="C33" s="512"/>
      <c r="D33" s="447"/>
      <c r="E33" s="174" t="s">
        <v>448</v>
      </c>
      <c r="F33" s="191">
        <f>+W33</f>
        <v>92400000</v>
      </c>
      <c r="G33" s="448"/>
      <c r="H33" s="447"/>
      <c r="I33" s="447"/>
      <c r="J33" s="447"/>
      <c r="K33" s="447"/>
      <c r="L33" s="447" t="s">
        <v>52</v>
      </c>
      <c r="M33" s="447" t="s">
        <v>52</v>
      </c>
      <c r="N33" s="110" t="s">
        <v>436</v>
      </c>
      <c r="O33" s="421" t="s">
        <v>449</v>
      </c>
      <c r="P33" s="512" t="s">
        <v>439</v>
      </c>
      <c r="Q33" s="357" t="s">
        <v>56</v>
      </c>
      <c r="R33" s="512">
        <v>15</v>
      </c>
      <c r="S33" s="512" t="s">
        <v>113</v>
      </c>
      <c r="T33" s="455">
        <v>44612</v>
      </c>
      <c r="U33" s="455">
        <v>44926</v>
      </c>
      <c r="V33" s="34" t="s">
        <v>58</v>
      </c>
      <c r="W33" s="183">
        <f>7700000*1*12</f>
        <v>92400000</v>
      </c>
      <c r="X33" s="529"/>
      <c r="Y33" s="523"/>
    </row>
    <row r="34" spans="1:25" ht="13.9" customHeight="1">
      <c r="A34" s="423"/>
      <c r="B34" s="512"/>
      <c r="C34" s="512"/>
      <c r="D34" s="447"/>
      <c r="E34" s="537" t="s">
        <v>450</v>
      </c>
      <c r="F34" s="536">
        <f>+W34</f>
        <v>184800000</v>
      </c>
      <c r="G34" s="448"/>
      <c r="H34" s="447"/>
      <c r="I34" s="447"/>
      <c r="J34" s="447"/>
      <c r="K34" s="447"/>
      <c r="L34" s="447"/>
      <c r="M34" s="447"/>
      <c r="N34" s="110" t="s">
        <v>433</v>
      </c>
      <c r="O34" s="421"/>
      <c r="P34" s="512"/>
      <c r="Q34" s="357"/>
      <c r="R34" s="512"/>
      <c r="S34" s="512"/>
      <c r="T34" s="455"/>
      <c r="U34" s="455"/>
      <c r="V34" s="357" t="s">
        <v>58</v>
      </c>
      <c r="W34" s="520">
        <f>7700000*2*12</f>
        <v>184800000</v>
      </c>
      <c r="X34" s="529"/>
      <c r="Y34" s="523"/>
    </row>
    <row r="35" spans="1:25" ht="25.5">
      <c r="A35" s="423"/>
      <c r="B35" s="512"/>
      <c r="C35" s="512"/>
      <c r="D35" s="447"/>
      <c r="E35" s="537"/>
      <c r="F35" s="536"/>
      <c r="G35" s="448"/>
      <c r="H35" s="447"/>
      <c r="I35" s="447"/>
      <c r="J35" s="447"/>
      <c r="K35" s="447"/>
      <c r="L35" s="447" t="s">
        <v>52</v>
      </c>
      <c r="M35" s="447" t="s">
        <v>52</v>
      </c>
      <c r="N35" s="110" t="s">
        <v>430</v>
      </c>
      <c r="O35" s="421"/>
      <c r="P35" s="512"/>
      <c r="Q35" s="357"/>
      <c r="R35" s="512"/>
      <c r="S35" s="512"/>
      <c r="T35" s="455"/>
      <c r="U35" s="455"/>
      <c r="V35" s="357"/>
      <c r="W35" s="520"/>
      <c r="X35" s="529"/>
      <c r="Y35" s="523"/>
    </row>
    <row r="36" spans="1:25" ht="28.5" customHeight="1" collapsed="1">
      <c r="A36" s="423"/>
      <c r="B36" s="512" t="s">
        <v>451</v>
      </c>
      <c r="C36" s="512" t="s">
        <v>452</v>
      </c>
      <c r="D36" s="447">
        <v>1</v>
      </c>
      <c r="E36" s="537" t="s">
        <v>453</v>
      </c>
      <c r="F36" s="536">
        <f>+W36+W37</f>
        <v>301000000</v>
      </c>
      <c r="G36" s="448" t="s">
        <v>52</v>
      </c>
      <c r="H36" s="447" t="s">
        <v>152</v>
      </c>
      <c r="I36" s="447" t="s">
        <v>52</v>
      </c>
      <c r="J36" s="447" t="s">
        <v>53</v>
      </c>
      <c r="K36" s="447" t="s">
        <v>250</v>
      </c>
      <c r="L36" s="447" t="s">
        <v>250</v>
      </c>
      <c r="M36" s="360" t="s">
        <v>53</v>
      </c>
      <c r="N36" s="110" t="s">
        <v>433</v>
      </c>
      <c r="O36" s="421" t="s">
        <v>454</v>
      </c>
      <c r="P36" s="512" t="s">
        <v>455</v>
      </c>
      <c r="Q36" s="357" t="s">
        <v>56</v>
      </c>
      <c r="R36" s="512">
        <v>3</v>
      </c>
      <c r="S36" s="512" t="s">
        <v>113</v>
      </c>
      <c r="T36" s="455">
        <v>44743</v>
      </c>
      <c r="U36" s="455">
        <v>44926</v>
      </c>
      <c r="V36" s="34" t="s">
        <v>426</v>
      </c>
      <c r="W36" s="183">
        <f>3400000*7</f>
        <v>23800000</v>
      </c>
      <c r="X36" s="529" t="s">
        <v>67</v>
      </c>
      <c r="Y36" s="523" t="s">
        <v>456</v>
      </c>
    </row>
    <row r="37" spans="1:25" ht="28.5" customHeight="1">
      <c r="A37" s="423"/>
      <c r="B37" s="512"/>
      <c r="C37" s="512"/>
      <c r="D37" s="447"/>
      <c r="E37" s="537"/>
      <c r="F37" s="536"/>
      <c r="G37" s="448"/>
      <c r="H37" s="447"/>
      <c r="I37" s="447"/>
      <c r="J37" s="447"/>
      <c r="K37" s="447"/>
      <c r="L37" s="447"/>
      <c r="M37" s="360"/>
      <c r="N37" s="110" t="s">
        <v>423</v>
      </c>
      <c r="O37" s="421"/>
      <c r="P37" s="512"/>
      <c r="Q37" s="357"/>
      <c r="R37" s="512"/>
      <c r="S37" s="512"/>
      <c r="T37" s="455"/>
      <c r="U37" s="455"/>
      <c r="V37" s="34" t="s">
        <v>58</v>
      </c>
      <c r="W37" s="183">
        <f>7700000*3*12</f>
        <v>277200000</v>
      </c>
      <c r="X37" s="529"/>
      <c r="Y37" s="523"/>
    </row>
    <row r="38" spans="1:25" ht="28.5" customHeight="1">
      <c r="A38" s="423"/>
      <c r="B38" s="512"/>
      <c r="C38" s="512"/>
      <c r="D38" s="447"/>
      <c r="E38" s="535" t="s">
        <v>457</v>
      </c>
      <c r="F38" s="536">
        <f>+W38+W39</f>
        <v>208600000</v>
      </c>
      <c r="G38" s="448"/>
      <c r="H38" s="447"/>
      <c r="I38" s="447"/>
      <c r="J38" s="447"/>
      <c r="K38" s="447"/>
      <c r="L38" s="447"/>
      <c r="M38" s="360"/>
      <c r="N38" s="429" t="s">
        <v>425</v>
      </c>
      <c r="O38" s="421"/>
      <c r="P38" s="512"/>
      <c r="Q38" s="357"/>
      <c r="R38" s="512"/>
      <c r="S38" s="512"/>
      <c r="T38" s="455"/>
      <c r="U38" s="455"/>
      <c r="V38" s="34" t="s">
        <v>58</v>
      </c>
      <c r="W38" s="183">
        <f>7700000*2*12</f>
        <v>184800000</v>
      </c>
      <c r="X38" s="529"/>
      <c r="Y38" s="523"/>
    </row>
    <row r="39" spans="1:25" ht="28.5" customHeight="1">
      <c r="A39" s="423"/>
      <c r="B39" s="512"/>
      <c r="C39" s="512"/>
      <c r="D39" s="447"/>
      <c r="E39" s="535"/>
      <c r="F39" s="536"/>
      <c r="G39" s="448"/>
      <c r="H39" s="447"/>
      <c r="I39" s="447"/>
      <c r="J39" s="447"/>
      <c r="K39" s="447"/>
      <c r="L39" s="447"/>
      <c r="M39" s="360"/>
      <c r="N39" s="429"/>
      <c r="O39" s="421"/>
      <c r="P39" s="512"/>
      <c r="Q39" s="357"/>
      <c r="R39" s="512"/>
      <c r="S39" s="512"/>
      <c r="T39" s="455"/>
      <c r="U39" s="455"/>
      <c r="V39" s="34" t="s">
        <v>426</v>
      </c>
      <c r="W39" s="183">
        <f>3400000*7</f>
        <v>23800000</v>
      </c>
      <c r="X39" s="529"/>
      <c r="Y39" s="523"/>
    </row>
    <row r="40" spans="1:25" ht="28.5" customHeight="1">
      <c r="A40" s="423"/>
      <c r="B40" s="512"/>
      <c r="C40" s="512"/>
      <c r="D40" s="447"/>
      <c r="E40" s="182" t="s">
        <v>458</v>
      </c>
      <c r="F40" s="191">
        <f>+W40</f>
        <v>92400000</v>
      </c>
      <c r="G40" s="448"/>
      <c r="H40" s="447"/>
      <c r="I40" s="447"/>
      <c r="J40" s="447"/>
      <c r="K40" s="447"/>
      <c r="L40" s="447"/>
      <c r="M40" s="360"/>
      <c r="N40" s="429"/>
      <c r="O40" s="421" t="s">
        <v>459</v>
      </c>
      <c r="P40" s="512" t="s">
        <v>452</v>
      </c>
      <c r="Q40" s="357" t="s">
        <v>56</v>
      </c>
      <c r="R40" s="422">
        <v>1</v>
      </c>
      <c r="S40" s="512" t="s">
        <v>113</v>
      </c>
      <c r="T40" s="455">
        <v>44805</v>
      </c>
      <c r="U40" s="455">
        <v>44926</v>
      </c>
      <c r="V40" s="34" t="s">
        <v>58</v>
      </c>
      <c r="W40" s="183">
        <f>7700000*1*12</f>
        <v>92400000</v>
      </c>
      <c r="X40" s="529"/>
      <c r="Y40" s="523"/>
    </row>
    <row r="41" spans="1:25" ht="28.5" customHeight="1">
      <c r="A41" s="423"/>
      <c r="B41" s="512"/>
      <c r="C41" s="512"/>
      <c r="D41" s="447"/>
      <c r="E41" s="182" t="s">
        <v>460</v>
      </c>
      <c r="F41" s="191">
        <f>+W41</f>
        <v>92400000</v>
      </c>
      <c r="G41" s="448"/>
      <c r="H41" s="447"/>
      <c r="I41" s="447"/>
      <c r="J41" s="447"/>
      <c r="K41" s="447"/>
      <c r="L41" s="447"/>
      <c r="M41" s="360"/>
      <c r="N41" s="429"/>
      <c r="O41" s="421"/>
      <c r="P41" s="512"/>
      <c r="Q41" s="357"/>
      <c r="R41" s="422"/>
      <c r="S41" s="512"/>
      <c r="T41" s="455"/>
      <c r="U41" s="455"/>
      <c r="V41" s="34" t="s">
        <v>58</v>
      </c>
      <c r="W41" s="183">
        <f>7700000*1*12</f>
        <v>92400000</v>
      </c>
      <c r="X41" s="529"/>
      <c r="Y41" s="523"/>
    </row>
    <row r="42" spans="1:25" ht="28.5" customHeight="1">
      <c r="A42" s="423"/>
      <c r="B42" s="512"/>
      <c r="C42" s="512"/>
      <c r="D42" s="447"/>
      <c r="E42" s="537" t="s">
        <v>461</v>
      </c>
      <c r="F42" s="536">
        <f>+W42+W43</f>
        <v>99200000</v>
      </c>
      <c r="G42" s="448"/>
      <c r="H42" s="447"/>
      <c r="I42" s="447"/>
      <c r="J42" s="447"/>
      <c r="K42" s="447"/>
      <c r="L42" s="447"/>
      <c r="M42" s="360"/>
      <c r="N42" s="429"/>
      <c r="O42" s="421"/>
      <c r="P42" s="512"/>
      <c r="Q42" s="357"/>
      <c r="R42" s="422"/>
      <c r="S42" s="512"/>
      <c r="T42" s="455"/>
      <c r="U42" s="455"/>
      <c r="V42" s="34" t="s">
        <v>58</v>
      </c>
      <c r="W42" s="183">
        <f>7700000*1*12</f>
        <v>92400000</v>
      </c>
      <c r="X42" s="529"/>
      <c r="Y42" s="523"/>
    </row>
    <row r="43" spans="1:25" ht="28.5" customHeight="1">
      <c r="A43" s="423"/>
      <c r="B43" s="512"/>
      <c r="C43" s="512"/>
      <c r="D43" s="447"/>
      <c r="E43" s="537"/>
      <c r="F43" s="536"/>
      <c r="G43" s="448"/>
      <c r="H43" s="447"/>
      <c r="I43" s="447"/>
      <c r="J43" s="447"/>
      <c r="K43" s="447"/>
      <c r="L43" s="447"/>
      <c r="M43" s="360"/>
      <c r="N43" s="429"/>
      <c r="O43" s="421"/>
      <c r="P43" s="512"/>
      <c r="Q43" s="357"/>
      <c r="R43" s="422"/>
      <c r="S43" s="512"/>
      <c r="T43" s="455"/>
      <c r="U43" s="455"/>
      <c r="V43" s="34" t="s">
        <v>426</v>
      </c>
      <c r="W43" s="183">
        <f>3400000*2</f>
        <v>6800000</v>
      </c>
      <c r="X43" s="529"/>
      <c r="Y43" s="523"/>
    </row>
    <row r="44" spans="1:25" ht="28.5" customHeight="1">
      <c r="A44" s="423"/>
      <c r="B44" s="512"/>
      <c r="C44" s="512"/>
      <c r="D44" s="447"/>
      <c r="E44" s="182" t="s">
        <v>462</v>
      </c>
      <c r="F44" s="191">
        <f>+W44</f>
        <v>92400000</v>
      </c>
      <c r="G44" s="448"/>
      <c r="H44" s="447"/>
      <c r="I44" s="447"/>
      <c r="J44" s="447"/>
      <c r="K44" s="447"/>
      <c r="L44" s="447"/>
      <c r="M44" s="360"/>
      <c r="N44" s="429"/>
      <c r="O44" s="421"/>
      <c r="P44" s="512"/>
      <c r="Q44" s="357"/>
      <c r="R44" s="422"/>
      <c r="S44" s="512"/>
      <c r="T44" s="455"/>
      <c r="U44" s="455"/>
      <c r="V44" s="34" t="s">
        <v>58</v>
      </c>
      <c r="W44" s="183">
        <f>7700000*1*12</f>
        <v>92400000</v>
      </c>
      <c r="X44" s="529"/>
      <c r="Y44" s="523"/>
    </row>
    <row r="45" spans="1:25" ht="28.5" customHeight="1">
      <c r="A45" s="423"/>
      <c r="B45" s="512" t="s">
        <v>463</v>
      </c>
      <c r="C45" s="512" t="s">
        <v>464</v>
      </c>
      <c r="D45" s="357">
        <v>2</v>
      </c>
      <c r="E45" s="535" t="s">
        <v>418</v>
      </c>
      <c r="F45" s="538">
        <f>+W45+W46</f>
        <v>311200000</v>
      </c>
      <c r="G45" s="448" t="s">
        <v>52</v>
      </c>
      <c r="H45" s="447" t="s">
        <v>152</v>
      </c>
      <c r="I45" s="447" t="s">
        <v>52</v>
      </c>
      <c r="J45" s="447" t="s">
        <v>53</v>
      </c>
      <c r="K45" s="447" t="s">
        <v>250</v>
      </c>
      <c r="L45" s="357" t="s">
        <v>250</v>
      </c>
      <c r="M45" s="357" t="s">
        <v>250</v>
      </c>
      <c r="N45" s="539" t="s">
        <v>53</v>
      </c>
      <c r="O45" s="421" t="s">
        <v>428</v>
      </c>
      <c r="P45" s="512" t="s">
        <v>465</v>
      </c>
      <c r="Q45" s="357" t="s">
        <v>56</v>
      </c>
      <c r="R45" s="512">
        <v>2</v>
      </c>
      <c r="S45" s="512" t="s">
        <v>113</v>
      </c>
      <c r="T45" s="455">
        <v>44621</v>
      </c>
      <c r="U45" s="455">
        <v>44926</v>
      </c>
      <c r="V45" s="34" t="s">
        <v>426</v>
      </c>
      <c r="W45" s="183">
        <f>3400000*10</f>
        <v>34000000</v>
      </c>
      <c r="X45" s="529" t="s">
        <v>67</v>
      </c>
      <c r="Y45" s="523" t="s">
        <v>421</v>
      </c>
    </row>
    <row r="46" spans="1:25" ht="28.5" customHeight="1">
      <c r="A46" s="423"/>
      <c r="B46" s="512"/>
      <c r="C46" s="512"/>
      <c r="D46" s="357"/>
      <c r="E46" s="535"/>
      <c r="F46" s="538"/>
      <c r="G46" s="448"/>
      <c r="H46" s="447"/>
      <c r="I46" s="447"/>
      <c r="J46" s="447"/>
      <c r="K46" s="447"/>
      <c r="L46" s="357"/>
      <c r="M46" s="357"/>
      <c r="N46" s="539"/>
      <c r="O46" s="421"/>
      <c r="P46" s="512"/>
      <c r="Q46" s="357"/>
      <c r="R46" s="512"/>
      <c r="S46" s="512"/>
      <c r="T46" s="455"/>
      <c r="U46" s="455"/>
      <c r="V46" s="34" t="s">
        <v>58</v>
      </c>
      <c r="W46" s="183">
        <f>7700000*3*12</f>
        <v>277200000</v>
      </c>
      <c r="X46" s="529"/>
      <c r="Y46" s="523"/>
    </row>
    <row r="47" spans="1:25" ht="28.5" customHeight="1">
      <c r="A47" s="423"/>
      <c r="B47" s="512"/>
      <c r="C47" s="512"/>
      <c r="D47" s="357"/>
      <c r="E47" s="535" t="s">
        <v>466</v>
      </c>
      <c r="F47" s="538">
        <f>+W47+W48</f>
        <v>437600000</v>
      </c>
      <c r="G47" s="448"/>
      <c r="H47" s="447"/>
      <c r="I47" s="447"/>
      <c r="J47" s="447"/>
      <c r="K47" s="447"/>
      <c r="L47" s="357"/>
      <c r="M47" s="357"/>
      <c r="N47" s="539"/>
      <c r="O47" s="421"/>
      <c r="P47" s="512"/>
      <c r="Q47" s="357"/>
      <c r="R47" s="512"/>
      <c r="S47" s="512"/>
      <c r="T47" s="455"/>
      <c r="U47" s="455"/>
      <c r="V47" s="34" t="s">
        <v>58</v>
      </c>
      <c r="W47" s="183">
        <f>7700000*4*12</f>
        <v>369600000</v>
      </c>
      <c r="X47" s="529"/>
      <c r="Y47" s="523"/>
    </row>
    <row r="48" spans="1:25" ht="28.5" customHeight="1">
      <c r="A48" s="423"/>
      <c r="B48" s="512"/>
      <c r="C48" s="512"/>
      <c r="D48" s="357"/>
      <c r="E48" s="535"/>
      <c r="F48" s="538"/>
      <c r="G48" s="448"/>
      <c r="H48" s="447"/>
      <c r="I48" s="447"/>
      <c r="J48" s="447"/>
      <c r="K48" s="447"/>
      <c r="L48" s="357"/>
      <c r="M48" s="357"/>
      <c r="N48" s="539"/>
      <c r="O48" s="421"/>
      <c r="P48" s="512"/>
      <c r="Q48" s="357"/>
      <c r="R48" s="512"/>
      <c r="S48" s="512"/>
      <c r="T48" s="455"/>
      <c r="U48" s="455"/>
      <c r="V48" s="34" t="s">
        <v>426</v>
      </c>
      <c r="W48" s="183">
        <f>3400000*20</f>
        <v>68000000</v>
      </c>
      <c r="X48" s="529"/>
      <c r="Y48" s="523"/>
    </row>
    <row r="49" spans="1:49" ht="28.5" customHeight="1">
      <c r="A49" s="423"/>
      <c r="B49" s="512"/>
      <c r="C49" s="512"/>
      <c r="D49" s="357"/>
      <c r="E49" s="535" t="s">
        <v>467</v>
      </c>
      <c r="F49" s="536">
        <f>+W49+W50</f>
        <v>143400000</v>
      </c>
      <c r="G49" s="448"/>
      <c r="H49" s="447"/>
      <c r="I49" s="447"/>
      <c r="J49" s="447"/>
      <c r="K49" s="447"/>
      <c r="L49" s="357"/>
      <c r="M49" s="357"/>
      <c r="N49" s="539"/>
      <c r="O49" s="421" t="s">
        <v>447</v>
      </c>
      <c r="P49" s="512" t="s">
        <v>435</v>
      </c>
      <c r="Q49" s="357" t="s">
        <v>56</v>
      </c>
      <c r="R49" s="512">
        <v>2</v>
      </c>
      <c r="S49" s="512" t="s">
        <v>113</v>
      </c>
      <c r="T49" s="455">
        <v>44805</v>
      </c>
      <c r="U49" s="455">
        <v>44926</v>
      </c>
      <c r="V49" s="34" t="s">
        <v>58</v>
      </c>
      <c r="W49" s="183">
        <f>7700000*1*12</f>
        <v>92400000</v>
      </c>
      <c r="X49" s="529"/>
      <c r="Y49" s="523"/>
    </row>
    <row r="50" spans="1:49" ht="28.5" customHeight="1">
      <c r="A50" s="423"/>
      <c r="B50" s="512"/>
      <c r="C50" s="512"/>
      <c r="D50" s="357"/>
      <c r="E50" s="535"/>
      <c r="F50" s="536"/>
      <c r="G50" s="448"/>
      <c r="H50" s="447"/>
      <c r="I50" s="447"/>
      <c r="J50" s="447"/>
      <c r="K50" s="447"/>
      <c r="L50" s="357"/>
      <c r="M50" s="357"/>
      <c r="N50" s="539"/>
      <c r="O50" s="421"/>
      <c r="P50" s="512"/>
      <c r="Q50" s="357"/>
      <c r="R50" s="512"/>
      <c r="S50" s="512"/>
      <c r="T50" s="455"/>
      <c r="U50" s="455"/>
      <c r="V50" s="34" t="s">
        <v>426</v>
      </c>
      <c r="W50" s="183">
        <f>3400000*15</f>
        <v>51000000</v>
      </c>
      <c r="X50" s="529"/>
      <c r="Y50" s="523"/>
    </row>
    <row r="51" spans="1:49" ht="28.5" customHeight="1">
      <c r="A51" s="423"/>
      <c r="B51" s="512"/>
      <c r="C51" s="512"/>
      <c r="D51" s="357"/>
      <c r="E51" s="535" t="s">
        <v>468</v>
      </c>
      <c r="F51" s="536">
        <f>+W51+W52</f>
        <v>109400000</v>
      </c>
      <c r="G51" s="448"/>
      <c r="H51" s="447"/>
      <c r="I51" s="447"/>
      <c r="J51" s="447"/>
      <c r="K51" s="447"/>
      <c r="L51" s="357"/>
      <c r="M51" s="357"/>
      <c r="N51" s="539"/>
      <c r="O51" s="421" t="s">
        <v>469</v>
      </c>
      <c r="P51" s="512" t="s">
        <v>470</v>
      </c>
      <c r="Q51" s="357" t="s">
        <v>56</v>
      </c>
      <c r="R51" s="512">
        <v>2</v>
      </c>
      <c r="S51" s="512" t="s">
        <v>113</v>
      </c>
      <c r="T51" s="455">
        <v>44885</v>
      </c>
      <c r="U51" s="455">
        <v>44926</v>
      </c>
      <c r="V51" s="34" t="s">
        <v>58</v>
      </c>
      <c r="W51" s="183">
        <f>7700000*1*12</f>
        <v>92400000</v>
      </c>
      <c r="X51" s="529"/>
      <c r="Y51" s="523"/>
    </row>
    <row r="52" spans="1:49" ht="28.5" customHeight="1">
      <c r="A52" s="423"/>
      <c r="B52" s="512"/>
      <c r="C52" s="512"/>
      <c r="D52" s="357"/>
      <c r="E52" s="535"/>
      <c r="F52" s="536"/>
      <c r="G52" s="448"/>
      <c r="H52" s="447"/>
      <c r="I52" s="447"/>
      <c r="J52" s="447"/>
      <c r="K52" s="447"/>
      <c r="L52" s="357"/>
      <c r="M52" s="357"/>
      <c r="N52" s="539"/>
      <c r="O52" s="421"/>
      <c r="P52" s="512"/>
      <c r="Q52" s="357"/>
      <c r="R52" s="512"/>
      <c r="S52" s="512"/>
      <c r="T52" s="455"/>
      <c r="U52" s="455"/>
      <c r="V52" s="34" t="s">
        <v>426</v>
      </c>
      <c r="W52" s="183">
        <f>3400000*5</f>
        <v>17000000</v>
      </c>
      <c r="X52" s="529"/>
      <c r="Y52" s="523"/>
    </row>
    <row r="53" spans="1:49" ht="28.5" customHeight="1">
      <c r="A53" s="423"/>
      <c r="B53" s="512"/>
      <c r="C53" s="512"/>
      <c r="D53" s="357"/>
      <c r="E53" s="174" t="s">
        <v>471</v>
      </c>
      <c r="F53" s="191">
        <f>+W53</f>
        <v>92400000</v>
      </c>
      <c r="G53" s="448"/>
      <c r="H53" s="447"/>
      <c r="I53" s="447"/>
      <c r="J53" s="447"/>
      <c r="K53" s="447"/>
      <c r="L53" s="357"/>
      <c r="M53" s="357"/>
      <c r="N53" s="539"/>
      <c r="O53" s="421"/>
      <c r="P53" s="512"/>
      <c r="Q53" s="357"/>
      <c r="R53" s="512"/>
      <c r="S53" s="512"/>
      <c r="T53" s="455"/>
      <c r="U53" s="455"/>
      <c r="V53" s="34" t="s">
        <v>58</v>
      </c>
      <c r="W53" s="183">
        <f>7700000*1*12</f>
        <v>92400000</v>
      </c>
      <c r="X53" s="529"/>
      <c r="Y53" s="523"/>
    </row>
    <row r="54" spans="1:49" s="22" customFormat="1" ht="28.5" customHeight="1">
      <c r="A54" s="423"/>
      <c r="B54" s="438" t="s">
        <v>472</v>
      </c>
      <c r="C54" s="438" t="s">
        <v>473</v>
      </c>
      <c r="D54" s="408">
        <v>25</v>
      </c>
      <c r="E54" s="535" t="s">
        <v>474</v>
      </c>
      <c r="F54" s="540">
        <f>+W54+W55+W56</f>
        <v>1816899999.9999995</v>
      </c>
      <c r="G54" s="426" t="s">
        <v>250</v>
      </c>
      <c r="H54" s="408" t="s">
        <v>250</v>
      </c>
      <c r="I54" s="408" t="s">
        <v>250</v>
      </c>
      <c r="J54" s="408" t="s">
        <v>53</v>
      </c>
      <c r="K54" s="408" t="s">
        <v>52</v>
      </c>
      <c r="L54" s="360" t="s">
        <v>250</v>
      </c>
      <c r="M54" s="408" t="s">
        <v>52</v>
      </c>
      <c r="N54" s="429" t="s">
        <v>168</v>
      </c>
      <c r="O54" s="363" t="s">
        <v>475</v>
      </c>
      <c r="P54" s="438" t="s">
        <v>476</v>
      </c>
      <c r="Q54" s="360" t="s">
        <v>56</v>
      </c>
      <c r="R54" s="438">
        <v>120</v>
      </c>
      <c r="S54" s="438" t="s">
        <v>113</v>
      </c>
      <c r="T54" s="364">
        <v>44593</v>
      </c>
      <c r="U54" s="364">
        <v>44926</v>
      </c>
      <c r="V54" s="34" t="s">
        <v>426</v>
      </c>
      <c r="W54" s="185">
        <f>3400000*80.8235294117647</f>
        <v>274799999.99999994</v>
      </c>
      <c r="X54" s="529" t="s">
        <v>67</v>
      </c>
      <c r="Y54" s="523" t="s">
        <v>456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s="22" customFormat="1" ht="28.5" customHeight="1">
      <c r="A55" s="423"/>
      <c r="B55" s="438"/>
      <c r="C55" s="438"/>
      <c r="D55" s="408"/>
      <c r="E55" s="535"/>
      <c r="F55" s="540"/>
      <c r="G55" s="426"/>
      <c r="H55" s="408"/>
      <c r="I55" s="408"/>
      <c r="J55" s="408"/>
      <c r="K55" s="408"/>
      <c r="L55" s="360"/>
      <c r="M55" s="408"/>
      <c r="N55" s="429"/>
      <c r="O55" s="363"/>
      <c r="P55" s="438"/>
      <c r="Q55" s="360"/>
      <c r="R55" s="438"/>
      <c r="S55" s="438"/>
      <c r="T55" s="364"/>
      <c r="U55" s="364"/>
      <c r="V55" s="34" t="s">
        <v>443</v>
      </c>
      <c r="W55" s="185">
        <v>877300000</v>
      </c>
      <c r="X55" s="529"/>
      <c r="Y55" s="523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s="22" customFormat="1" ht="28.5" customHeight="1">
      <c r="A56" s="423"/>
      <c r="B56" s="438"/>
      <c r="C56" s="438"/>
      <c r="D56" s="408"/>
      <c r="E56" s="535"/>
      <c r="F56" s="540"/>
      <c r="G56" s="426"/>
      <c r="H56" s="408"/>
      <c r="I56" s="408"/>
      <c r="J56" s="408"/>
      <c r="K56" s="408"/>
      <c r="L56" s="360"/>
      <c r="M56" s="408"/>
      <c r="N56" s="110" t="s">
        <v>422</v>
      </c>
      <c r="O56" s="363"/>
      <c r="P56" s="438"/>
      <c r="Q56" s="360"/>
      <c r="R56" s="438"/>
      <c r="S56" s="438"/>
      <c r="T56" s="364"/>
      <c r="U56" s="364"/>
      <c r="V56" s="130" t="s">
        <v>58</v>
      </c>
      <c r="W56" s="185">
        <f>7700000*7.19480519480519*12</f>
        <v>664799999.99999952</v>
      </c>
      <c r="X56" s="529"/>
      <c r="Y56" s="523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s="22" customFormat="1" ht="28.5" customHeight="1">
      <c r="A57" s="423"/>
      <c r="B57" s="438"/>
      <c r="C57" s="438"/>
      <c r="D57" s="408"/>
      <c r="E57" s="535" t="s">
        <v>477</v>
      </c>
      <c r="F57" s="540">
        <f>+W57+W58+W59</f>
        <v>1618700000</v>
      </c>
      <c r="G57" s="426"/>
      <c r="H57" s="408"/>
      <c r="I57" s="408"/>
      <c r="J57" s="408"/>
      <c r="K57" s="408"/>
      <c r="L57" s="360"/>
      <c r="M57" s="408"/>
      <c r="N57" s="429" t="s">
        <v>423</v>
      </c>
      <c r="O57" s="363" t="s">
        <v>428</v>
      </c>
      <c r="P57" s="438" t="s">
        <v>478</v>
      </c>
      <c r="Q57" s="360" t="s">
        <v>56</v>
      </c>
      <c r="R57" s="438">
        <v>80</v>
      </c>
      <c r="S57" s="438" t="s">
        <v>113</v>
      </c>
      <c r="T57" s="364">
        <v>44593</v>
      </c>
      <c r="U57" s="364">
        <v>44926</v>
      </c>
      <c r="V57" s="130" t="s">
        <v>58</v>
      </c>
      <c r="W57" s="185">
        <f>7700000*6*12</f>
        <v>554400000</v>
      </c>
      <c r="X57" s="529"/>
      <c r="Y57" s="523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s="22" customFormat="1" ht="28.5" customHeight="1">
      <c r="A58" s="423"/>
      <c r="B58" s="438"/>
      <c r="C58" s="438"/>
      <c r="D58" s="408"/>
      <c r="E58" s="535"/>
      <c r="F58" s="540"/>
      <c r="G58" s="426"/>
      <c r="H58" s="408"/>
      <c r="I58" s="408"/>
      <c r="J58" s="408"/>
      <c r="K58" s="408"/>
      <c r="L58" s="360"/>
      <c r="M58" s="408"/>
      <c r="N58" s="429"/>
      <c r="O58" s="363"/>
      <c r="P58" s="438"/>
      <c r="Q58" s="360"/>
      <c r="R58" s="438"/>
      <c r="S58" s="438"/>
      <c r="T58" s="364"/>
      <c r="U58" s="364"/>
      <c r="V58" s="34" t="s">
        <v>443</v>
      </c>
      <c r="W58" s="185">
        <v>877300000</v>
      </c>
      <c r="X58" s="529"/>
      <c r="Y58" s="523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s="22" customFormat="1" ht="28.5" customHeight="1">
      <c r="A59" s="423"/>
      <c r="B59" s="438"/>
      <c r="C59" s="438"/>
      <c r="D59" s="408"/>
      <c r="E59" s="535"/>
      <c r="F59" s="540"/>
      <c r="G59" s="426"/>
      <c r="H59" s="408"/>
      <c r="I59" s="408"/>
      <c r="J59" s="408"/>
      <c r="K59" s="408"/>
      <c r="L59" s="360"/>
      <c r="M59" s="408"/>
      <c r="N59" s="110" t="s">
        <v>433</v>
      </c>
      <c r="O59" s="363"/>
      <c r="P59" s="438"/>
      <c r="Q59" s="360"/>
      <c r="R59" s="438"/>
      <c r="S59" s="438"/>
      <c r="T59" s="364"/>
      <c r="U59" s="364"/>
      <c r="V59" s="34" t="s">
        <v>426</v>
      </c>
      <c r="W59" s="185">
        <f>3400000*55</f>
        <v>187000000</v>
      </c>
      <c r="X59" s="529"/>
      <c r="Y59" s="52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s="22" customFormat="1" ht="28.5" customHeight="1">
      <c r="A60" s="423"/>
      <c r="B60" s="438"/>
      <c r="C60" s="438"/>
      <c r="D60" s="408"/>
      <c r="E60" s="182" t="s">
        <v>458</v>
      </c>
      <c r="F60" s="192">
        <f>+W60</f>
        <v>80000000</v>
      </c>
      <c r="G60" s="426"/>
      <c r="H60" s="408"/>
      <c r="I60" s="408"/>
      <c r="J60" s="408"/>
      <c r="K60" s="408"/>
      <c r="L60" s="360"/>
      <c r="M60" s="408"/>
      <c r="N60" s="429" t="s">
        <v>425</v>
      </c>
      <c r="O60" s="363" t="s">
        <v>479</v>
      </c>
      <c r="P60" s="438" t="s">
        <v>480</v>
      </c>
      <c r="Q60" s="360" t="s">
        <v>56</v>
      </c>
      <c r="R60" s="438">
        <v>25</v>
      </c>
      <c r="S60" s="438" t="s">
        <v>113</v>
      </c>
      <c r="T60" s="364">
        <v>44593</v>
      </c>
      <c r="U60" s="364">
        <v>44926</v>
      </c>
      <c r="V60" s="35" t="s">
        <v>481</v>
      </c>
      <c r="W60" s="185">
        <v>80000000</v>
      </c>
      <c r="X60" s="529"/>
      <c r="Y60" s="523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s="22" customFormat="1" ht="28.5" customHeight="1">
      <c r="A61" s="423"/>
      <c r="B61" s="438"/>
      <c r="C61" s="438"/>
      <c r="D61" s="408"/>
      <c r="E61" s="182" t="s">
        <v>482</v>
      </c>
      <c r="F61" s="192">
        <f>+W61</f>
        <v>369600000</v>
      </c>
      <c r="G61" s="426"/>
      <c r="H61" s="408"/>
      <c r="I61" s="408"/>
      <c r="J61" s="408"/>
      <c r="K61" s="408"/>
      <c r="L61" s="360"/>
      <c r="M61" s="408"/>
      <c r="N61" s="429"/>
      <c r="O61" s="363"/>
      <c r="P61" s="438"/>
      <c r="Q61" s="360"/>
      <c r="R61" s="438"/>
      <c r="S61" s="438"/>
      <c r="T61" s="364"/>
      <c r="U61" s="364"/>
      <c r="V61" s="130" t="s">
        <v>58</v>
      </c>
      <c r="W61" s="185">
        <f>7700000*4*12</f>
        <v>369600000</v>
      </c>
      <c r="X61" s="529"/>
      <c r="Y61" s="52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s="22" customFormat="1" ht="28.5" customHeight="1">
      <c r="A62" s="423"/>
      <c r="B62" s="438"/>
      <c r="C62" s="438"/>
      <c r="D62" s="408"/>
      <c r="E62" s="537" t="s">
        <v>483</v>
      </c>
      <c r="F62" s="540">
        <f>+W62+W63</f>
        <v>36216823410</v>
      </c>
      <c r="G62" s="426"/>
      <c r="H62" s="408"/>
      <c r="I62" s="408"/>
      <c r="J62" s="408"/>
      <c r="K62" s="408"/>
      <c r="L62" s="360"/>
      <c r="M62" s="408"/>
      <c r="N62" s="429"/>
      <c r="O62" s="363" t="s">
        <v>484</v>
      </c>
      <c r="P62" s="438" t="s">
        <v>485</v>
      </c>
      <c r="Q62" s="360" t="s">
        <v>56</v>
      </c>
      <c r="R62" s="438">
        <v>25</v>
      </c>
      <c r="S62" s="438" t="s">
        <v>113</v>
      </c>
      <c r="T62" s="364">
        <v>44713</v>
      </c>
      <c r="U62" s="364" t="s">
        <v>486</v>
      </c>
      <c r="V62" s="130" t="s">
        <v>487</v>
      </c>
      <c r="W62" s="185">
        <v>35570023410</v>
      </c>
      <c r="X62" s="529"/>
      <c r="Y62" s="52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s="22" customFormat="1" ht="28.5" customHeight="1">
      <c r="A63" s="423"/>
      <c r="B63" s="438"/>
      <c r="C63" s="438"/>
      <c r="D63" s="408"/>
      <c r="E63" s="537"/>
      <c r="F63" s="540"/>
      <c r="G63" s="426"/>
      <c r="H63" s="408"/>
      <c r="I63" s="408"/>
      <c r="J63" s="408"/>
      <c r="K63" s="408"/>
      <c r="L63" s="360"/>
      <c r="M63" s="408"/>
      <c r="N63" s="429"/>
      <c r="O63" s="363"/>
      <c r="P63" s="438"/>
      <c r="Q63" s="360"/>
      <c r="R63" s="438"/>
      <c r="S63" s="438"/>
      <c r="T63" s="364"/>
      <c r="U63" s="364"/>
      <c r="V63" s="130" t="s">
        <v>58</v>
      </c>
      <c r="W63" s="185">
        <f>7700000*7*12</f>
        <v>646800000</v>
      </c>
      <c r="X63" s="529"/>
      <c r="Y63" s="523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s="22" customFormat="1" ht="28.5" customHeight="1">
      <c r="A64" s="423"/>
      <c r="B64" s="438"/>
      <c r="C64" s="438"/>
      <c r="D64" s="408"/>
      <c r="E64" s="182" t="s">
        <v>488</v>
      </c>
      <c r="F64" s="192">
        <f>+W64</f>
        <v>277200000</v>
      </c>
      <c r="G64" s="426"/>
      <c r="H64" s="408"/>
      <c r="I64" s="408"/>
      <c r="J64" s="408"/>
      <c r="K64" s="408"/>
      <c r="L64" s="360"/>
      <c r="M64" s="408"/>
      <c r="N64" s="429"/>
      <c r="O64" s="363" t="s">
        <v>489</v>
      </c>
      <c r="P64" s="438" t="s">
        <v>473</v>
      </c>
      <c r="Q64" s="360" t="s">
        <v>56</v>
      </c>
      <c r="R64" s="438">
        <v>20</v>
      </c>
      <c r="S64" s="438" t="s">
        <v>113</v>
      </c>
      <c r="T64" s="364">
        <v>44781</v>
      </c>
      <c r="U64" s="364">
        <v>44926</v>
      </c>
      <c r="V64" s="130" t="s">
        <v>58</v>
      </c>
      <c r="W64" s="185">
        <f>7700000*3*12</f>
        <v>277200000</v>
      </c>
      <c r="X64" s="529"/>
      <c r="Y64" s="52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s="22" customFormat="1" ht="28.5" customHeight="1">
      <c r="A65" s="423"/>
      <c r="B65" s="438"/>
      <c r="C65" s="438"/>
      <c r="D65" s="408"/>
      <c r="E65" s="535" t="s">
        <v>490</v>
      </c>
      <c r="F65" s="536">
        <f>+W65+W66</f>
        <v>559400000</v>
      </c>
      <c r="G65" s="426"/>
      <c r="H65" s="408"/>
      <c r="I65" s="408"/>
      <c r="J65" s="408"/>
      <c r="K65" s="408"/>
      <c r="L65" s="360"/>
      <c r="M65" s="408"/>
      <c r="N65" s="429"/>
      <c r="O65" s="363"/>
      <c r="P65" s="438"/>
      <c r="Q65" s="360"/>
      <c r="R65" s="438"/>
      <c r="S65" s="438"/>
      <c r="T65" s="364"/>
      <c r="U65" s="364"/>
      <c r="V65" s="130" t="s">
        <v>58</v>
      </c>
      <c r="W65" s="185">
        <f>7700000*3*12</f>
        <v>277200000</v>
      </c>
      <c r="X65" s="529"/>
      <c r="Y65" s="52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s="22" customFormat="1" ht="28.5" customHeight="1">
      <c r="A66" s="423"/>
      <c r="B66" s="438"/>
      <c r="C66" s="438"/>
      <c r="D66" s="408"/>
      <c r="E66" s="535"/>
      <c r="F66" s="536"/>
      <c r="G66" s="426"/>
      <c r="H66" s="408"/>
      <c r="I66" s="408"/>
      <c r="J66" s="408"/>
      <c r="K66" s="408"/>
      <c r="L66" s="360"/>
      <c r="M66" s="408"/>
      <c r="N66" s="429"/>
      <c r="O66" s="363"/>
      <c r="P66" s="438"/>
      <c r="Q66" s="360"/>
      <c r="R66" s="438"/>
      <c r="S66" s="438"/>
      <c r="T66" s="364"/>
      <c r="U66" s="364"/>
      <c r="V66" s="34" t="s">
        <v>426</v>
      </c>
      <c r="W66" s="185">
        <f>3400000*83</f>
        <v>282200000</v>
      </c>
      <c r="X66" s="529"/>
      <c r="Y66" s="523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28.5" customHeight="1" collapsed="1">
      <c r="A67" s="423" t="s">
        <v>491</v>
      </c>
      <c r="B67" s="512" t="s">
        <v>492</v>
      </c>
      <c r="C67" s="512" t="s">
        <v>493</v>
      </c>
      <c r="D67" s="447">
        <v>4</v>
      </c>
      <c r="E67" s="182" t="s">
        <v>494</v>
      </c>
      <c r="F67" s="193">
        <f>+W67</f>
        <v>277200000</v>
      </c>
      <c r="G67" s="448" t="s">
        <v>250</v>
      </c>
      <c r="H67" s="447" t="s">
        <v>250</v>
      </c>
      <c r="I67" s="447" t="s">
        <v>250</v>
      </c>
      <c r="J67" s="447" t="s">
        <v>53</v>
      </c>
      <c r="K67" s="447" t="s">
        <v>250</v>
      </c>
      <c r="L67" s="447" t="s">
        <v>250</v>
      </c>
      <c r="M67" s="447" t="s">
        <v>250</v>
      </c>
      <c r="N67" s="539" t="s">
        <v>53</v>
      </c>
      <c r="O67" s="421" t="s">
        <v>428</v>
      </c>
      <c r="P67" s="512" t="s">
        <v>495</v>
      </c>
      <c r="Q67" s="357" t="s">
        <v>56</v>
      </c>
      <c r="R67" s="512">
        <v>3</v>
      </c>
      <c r="S67" s="512" t="s">
        <v>113</v>
      </c>
      <c r="T67" s="455">
        <v>44621</v>
      </c>
      <c r="U67" s="455">
        <v>44926</v>
      </c>
      <c r="V67" s="34" t="s">
        <v>58</v>
      </c>
      <c r="W67" s="183">
        <f>7700000*3*12</f>
        <v>277200000</v>
      </c>
      <c r="X67" s="529" t="s">
        <v>67</v>
      </c>
      <c r="Y67" s="523" t="s">
        <v>421</v>
      </c>
    </row>
    <row r="68" spans="1:49" ht="28.5" customHeight="1">
      <c r="A68" s="423"/>
      <c r="B68" s="512"/>
      <c r="C68" s="512"/>
      <c r="D68" s="447"/>
      <c r="E68" s="535" t="s">
        <v>418</v>
      </c>
      <c r="F68" s="536">
        <f>+W68+W69</f>
        <v>406400000</v>
      </c>
      <c r="G68" s="448"/>
      <c r="H68" s="447"/>
      <c r="I68" s="447"/>
      <c r="J68" s="447"/>
      <c r="K68" s="447"/>
      <c r="L68" s="447"/>
      <c r="M68" s="447"/>
      <c r="N68" s="539"/>
      <c r="O68" s="421"/>
      <c r="P68" s="512"/>
      <c r="Q68" s="357"/>
      <c r="R68" s="512"/>
      <c r="S68" s="512"/>
      <c r="T68" s="455"/>
      <c r="U68" s="455"/>
      <c r="V68" s="34" t="s">
        <v>426</v>
      </c>
      <c r="W68" s="183">
        <f>3400000*38</f>
        <v>129200000</v>
      </c>
      <c r="X68" s="529"/>
      <c r="Y68" s="523"/>
    </row>
    <row r="69" spans="1:49" ht="28.5" customHeight="1">
      <c r="A69" s="423"/>
      <c r="B69" s="512"/>
      <c r="C69" s="512"/>
      <c r="D69" s="447"/>
      <c r="E69" s="535"/>
      <c r="F69" s="536"/>
      <c r="G69" s="448"/>
      <c r="H69" s="447"/>
      <c r="I69" s="447"/>
      <c r="J69" s="447"/>
      <c r="K69" s="447"/>
      <c r="L69" s="447"/>
      <c r="M69" s="447"/>
      <c r="N69" s="539"/>
      <c r="O69" s="421"/>
      <c r="P69" s="512"/>
      <c r="Q69" s="357"/>
      <c r="R69" s="512"/>
      <c r="S69" s="512"/>
      <c r="T69" s="455"/>
      <c r="U69" s="455"/>
      <c r="V69" s="34" t="s">
        <v>58</v>
      </c>
      <c r="W69" s="183">
        <f>7700000*3*12</f>
        <v>277200000</v>
      </c>
      <c r="X69" s="529"/>
      <c r="Y69" s="523"/>
    </row>
    <row r="70" spans="1:49" ht="28.5" customHeight="1">
      <c r="A70" s="423"/>
      <c r="B70" s="512"/>
      <c r="C70" s="512"/>
      <c r="D70" s="447"/>
      <c r="E70" s="535" t="s">
        <v>496</v>
      </c>
      <c r="F70" s="536">
        <f>+W70+W71</f>
        <v>195000000</v>
      </c>
      <c r="G70" s="448"/>
      <c r="H70" s="447"/>
      <c r="I70" s="447"/>
      <c r="J70" s="447"/>
      <c r="K70" s="447"/>
      <c r="L70" s="447"/>
      <c r="M70" s="447"/>
      <c r="N70" s="539"/>
      <c r="O70" s="421"/>
      <c r="P70" s="512"/>
      <c r="Q70" s="357"/>
      <c r="R70" s="512"/>
      <c r="S70" s="512"/>
      <c r="T70" s="455"/>
      <c r="U70" s="455"/>
      <c r="V70" s="34" t="s">
        <v>58</v>
      </c>
      <c r="W70" s="183">
        <f>7700000*2*12</f>
        <v>184800000</v>
      </c>
      <c r="X70" s="529"/>
      <c r="Y70" s="523"/>
    </row>
    <row r="71" spans="1:49" ht="28.5" customHeight="1">
      <c r="A71" s="423"/>
      <c r="B71" s="512"/>
      <c r="C71" s="512"/>
      <c r="D71" s="447"/>
      <c r="E71" s="535"/>
      <c r="F71" s="536"/>
      <c r="G71" s="448"/>
      <c r="H71" s="447"/>
      <c r="I71" s="447"/>
      <c r="J71" s="447"/>
      <c r="K71" s="447"/>
      <c r="L71" s="447"/>
      <c r="M71" s="447"/>
      <c r="N71" s="539"/>
      <c r="O71" s="421"/>
      <c r="P71" s="512"/>
      <c r="Q71" s="357"/>
      <c r="R71" s="512"/>
      <c r="S71" s="512"/>
      <c r="T71" s="455"/>
      <c r="U71" s="455"/>
      <c r="V71" s="34" t="s">
        <v>426</v>
      </c>
      <c r="W71" s="183">
        <f>3400000*3</f>
        <v>10200000</v>
      </c>
      <c r="X71" s="529"/>
      <c r="Y71" s="523"/>
    </row>
    <row r="72" spans="1:49" ht="28.5" customHeight="1">
      <c r="A72" s="423"/>
      <c r="B72" s="512"/>
      <c r="C72" s="512"/>
      <c r="D72" s="447"/>
      <c r="E72" s="535" t="s">
        <v>497</v>
      </c>
      <c r="F72" s="536">
        <f>+W72+W73</f>
        <v>198400000</v>
      </c>
      <c r="G72" s="448"/>
      <c r="H72" s="447"/>
      <c r="I72" s="447"/>
      <c r="J72" s="447"/>
      <c r="K72" s="447"/>
      <c r="L72" s="447"/>
      <c r="M72" s="447"/>
      <c r="N72" s="539"/>
      <c r="O72" s="421" t="s">
        <v>498</v>
      </c>
      <c r="P72" s="512" t="s">
        <v>499</v>
      </c>
      <c r="Q72" s="357" t="s">
        <v>56</v>
      </c>
      <c r="R72" s="512">
        <v>4</v>
      </c>
      <c r="S72" s="512" t="s">
        <v>113</v>
      </c>
      <c r="T72" s="455">
        <v>44805</v>
      </c>
      <c r="U72" s="455">
        <v>44926</v>
      </c>
      <c r="V72" s="34" t="s">
        <v>58</v>
      </c>
      <c r="W72" s="183">
        <f>7700000*2*12</f>
        <v>184800000</v>
      </c>
      <c r="X72" s="529"/>
      <c r="Y72" s="523"/>
    </row>
    <row r="73" spans="1:49" ht="28.5" customHeight="1">
      <c r="A73" s="423"/>
      <c r="B73" s="512"/>
      <c r="C73" s="512"/>
      <c r="D73" s="447"/>
      <c r="E73" s="535"/>
      <c r="F73" s="536"/>
      <c r="G73" s="448"/>
      <c r="H73" s="447"/>
      <c r="I73" s="447"/>
      <c r="J73" s="447"/>
      <c r="K73" s="447"/>
      <c r="L73" s="447"/>
      <c r="M73" s="447"/>
      <c r="N73" s="539"/>
      <c r="O73" s="421"/>
      <c r="P73" s="512"/>
      <c r="Q73" s="357"/>
      <c r="R73" s="512"/>
      <c r="S73" s="512"/>
      <c r="T73" s="455"/>
      <c r="U73" s="455"/>
      <c r="V73" s="34" t="s">
        <v>426</v>
      </c>
      <c r="W73" s="183">
        <f>3400000*4</f>
        <v>13600000</v>
      </c>
      <c r="X73" s="529"/>
      <c r="Y73" s="523"/>
    </row>
    <row r="74" spans="1:49" ht="28.5" customHeight="1">
      <c r="A74" s="423"/>
      <c r="B74" s="512"/>
      <c r="C74" s="512"/>
      <c r="D74" s="447"/>
      <c r="E74" s="182" t="s">
        <v>500</v>
      </c>
      <c r="F74" s="193">
        <f>+W74</f>
        <v>824000000</v>
      </c>
      <c r="G74" s="448"/>
      <c r="H74" s="447"/>
      <c r="I74" s="447"/>
      <c r="J74" s="447"/>
      <c r="K74" s="447"/>
      <c r="L74" s="447"/>
      <c r="M74" s="447"/>
      <c r="N74" s="539"/>
      <c r="O74" s="421"/>
      <c r="P74" s="512"/>
      <c r="Q74" s="357"/>
      <c r="R74" s="512"/>
      <c r="S74" s="512"/>
      <c r="T74" s="455"/>
      <c r="U74" s="455"/>
      <c r="V74" s="34" t="s">
        <v>443</v>
      </c>
      <c r="W74" s="183">
        <v>824000000</v>
      </c>
      <c r="X74" s="529"/>
      <c r="Y74" s="523"/>
    </row>
    <row r="75" spans="1:49" ht="28.5" customHeight="1" collapsed="1">
      <c r="A75" s="423"/>
      <c r="B75" s="438" t="s">
        <v>501</v>
      </c>
      <c r="C75" s="438" t="s">
        <v>502</v>
      </c>
      <c r="D75" s="408">
        <v>35</v>
      </c>
      <c r="E75" s="542" t="s">
        <v>418</v>
      </c>
      <c r="F75" s="540">
        <f>+W75+W76</f>
        <v>338400000</v>
      </c>
      <c r="G75" s="426" t="s">
        <v>250</v>
      </c>
      <c r="H75" s="408" t="s">
        <v>250</v>
      </c>
      <c r="I75" s="408" t="s">
        <v>250</v>
      </c>
      <c r="J75" s="408" t="s">
        <v>53</v>
      </c>
      <c r="K75" s="408" t="s">
        <v>250</v>
      </c>
      <c r="L75" s="408" t="s">
        <v>250</v>
      </c>
      <c r="M75" s="408" t="s">
        <v>250</v>
      </c>
      <c r="N75" s="539" t="s">
        <v>53</v>
      </c>
      <c r="O75" s="363" t="s">
        <v>503</v>
      </c>
      <c r="P75" s="438" t="s">
        <v>504</v>
      </c>
      <c r="Q75" s="360" t="s">
        <v>56</v>
      </c>
      <c r="R75" s="438">
        <v>35</v>
      </c>
      <c r="S75" s="438" t="s">
        <v>113</v>
      </c>
      <c r="T75" s="364">
        <v>44621</v>
      </c>
      <c r="U75" s="364">
        <v>44926</v>
      </c>
      <c r="V75" s="34" t="s">
        <v>426</v>
      </c>
      <c r="W75" s="185">
        <f>3400000*18</f>
        <v>61200000</v>
      </c>
      <c r="X75" s="544" t="s">
        <v>67</v>
      </c>
      <c r="Y75" s="361" t="s">
        <v>456</v>
      </c>
    </row>
    <row r="76" spans="1:49" ht="28.5" customHeight="1">
      <c r="A76" s="423"/>
      <c r="B76" s="438"/>
      <c r="C76" s="438"/>
      <c r="D76" s="408"/>
      <c r="E76" s="542"/>
      <c r="F76" s="540"/>
      <c r="G76" s="426"/>
      <c r="H76" s="408"/>
      <c r="I76" s="408"/>
      <c r="J76" s="408"/>
      <c r="K76" s="408"/>
      <c r="L76" s="408"/>
      <c r="M76" s="408"/>
      <c r="N76" s="539"/>
      <c r="O76" s="363"/>
      <c r="P76" s="438"/>
      <c r="Q76" s="360"/>
      <c r="R76" s="438"/>
      <c r="S76" s="438"/>
      <c r="T76" s="364"/>
      <c r="U76" s="364"/>
      <c r="V76" s="130" t="s">
        <v>58</v>
      </c>
      <c r="W76" s="185">
        <f>7700000*3*12</f>
        <v>277200000</v>
      </c>
      <c r="X76" s="544"/>
      <c r="Y76" s="361"/>
    </row>
    <row r="77" spans="1:49" ht="28.5" customHeight="1">
      <c r="A77" s="423"/>
      <c r="B77" s="438"/>
      <c r="C77" s="438"/>
      <c r="D77" s="408"/>
      <c r="E77" s="543" t="s">
        <v>505</v>
      </c>
      <c r="F77" s="540">
        <f>+W77+W78</f>
        <v>307800000</v>
      </c>
      <c r="G77" s="426"/>
      <c r="H77" s="408"/>
      <c r="I77" s="408"/>
      <c r="J77" s="408"/>
      <c r="K77" s="408"/>
      <c r="L77" s="408"/>
      <c r="M77" s="408"/>
      <c r="N77" s="539"/>
      <c r="O77" s="363"/>
      <c r="P77" s="438"/>
      <c r="Q77" s="360"/>
      <c r="R77" s="438"/>
      <c r="S77" s="438"/>
      <c r="T77" s="364"/>
      <c r="U77" s="364"/>
      <c r="V77" s="130" t="s">
        <v>58</v>
      </c>
      <c r="W77" s="185">
        <f>7700000*3*12</f>
        <v>277200000</v>
      </c>
      <c r="X77" s="544"/>
      <c r="Y77" s="361"/>
    </row>
    <row r="78" spans="1:49" ht="28.5" customHeight="1">
      <c r="A78" s="423"/>
      <c r="B78" s="438"/>
      <c r="C78" s="438"/>
      <c r="D78" s="408"/>
      <c r="E78" s="543"/>
      <c r="F78" s="540"/>
      <c r="G78" s="426"/>
      <c r="H78" s="408"/>
      <c r="I78" s="408"/>
      <c r="J78" s="408"/>
      <c r="K78" s="408"/>
      <c r="L78" s="408"/>
      <c r="M78" s="408"/>
      <c r="N78" s="539"/>
      <c r="O78" s="363"/>
      <c r="P78" s="438"/>
      <c r="Q78" s="360"/>
      <c r="R78" s="438"/>
      <c r="S78" s="438"/>
      <c r="T78" s="364"/>
      <c r="U78" s="364"/>
      <c r="V78" s="34" t="s">
        <v>426</v>
      </c>
      <c r="W78" s="185">
        <f>3400000*9</f>
        <v>30600000</v>
      </c>
      <c r="X78" s="544"/>
      <c r="Y78" s="361"/>
    </row>
    <row r="79" spans="1:49" ht="28.5" customHeight="1">
      <c r="A79" s="423"/>
      <c r="B79" s="438"/>
      <c r="C79" s="438"/>
      <c r="D79" s="408"/>
      <c r="E79" s="543" t="s">
        <v>506</v>
      </c>
      <c r="F79" s="540">
        <f>+W79+W80+W81</f>
        <v>1395800000</v>
      </c>
      <c r="G79" s="426"/>
      <c r="H79" s="408"/>
      <c r="I79" s="408"/>
      <c r="J79" s="408"/>
      <c r="K79" s="408"/>
      <c r="L79" s="408"/>
      <c r="M79" s="408"/>
      <c r="N79" s="539"/>
      <c r="O79" s="363" t="s">
        <v>507</v>
      </c>
      <c r="P79" s="438" t="s">
        <v>508</v>
      </c>
      <c r="Q79" s="360" t="s">
        <v>56</v>
      </c>
      <c r="R79" s="438">
        <v>35</v>
      </c>
      <c r="S79" s="438" t="s">
        <v>113</v>
      </c>
      <c r="T79" s="364">
        <v>44621</v>
      </c>
      <c r="U79" s="364">
        <v>44926</v>
      </c>
      <c r="V79" s="130" t="s">
        <v>58</v>
      </c>
      <c r="W79" s="185">
        <f>7700000*3*12</f>
        <v>277200000</v>
      </c>
      <c r="X79" s="544"/>
      <c r="Y79" s="361"/>
    </row>
    <row r="80" spans="1:49" ht="28.5" customHeight="1">
      <c r="A80" s="423"/>
      <c r="B80" s="438"/>
      <c r="C80" s="438"/>
      <c r="D80" s="408"/>
      <c r="E80" s="543"/>
      <c r="F80" s="540"/>
      <c r="G80" s="426"/>
      <c r="H80" s="408"/>
      <c r="I80" s="408"/>
      <c r="J80" s="408"/>
      <c r="K80" s="408"/>
      <c r="L80" s="408"/>
      <c r="M80" s="408"/>
      <c r="N80" s="539"/>
      <c r="O80" s="363"/>
      <c r="P80" s="438"/>
      <c r="Q80" s="360"/>
      <c r="R80" s="438"/>
      <c r="S80" s="438"/>
      <c r="T80" s="364"/>
      <c r="U80" s="364"/>
      <c r="V80" s="34" t="s">
        <v>426</v>
      </c>
      <c r="W80" s="185">
        <f>3400000*9</f>
        <v>30600000</v>
      </c>
      <c r="X80" s="544"/>
      <c r="Y80" s="361"/>
    </row>
    <row r="81" spans="1:25" ht="28.5" customHeight="1">
      <c r="A81" s="423"/>
      <c r="B81" s="438"/>
      <c r="C81" s="438"/>
      <c r="D81" s="408"/>
      <c r="E81" s="543"/>
      <c r="F81" s="540"/>
      <c r="G81" s="426"/>
      <c r="H81" s="408"/>
      <c r="I81" s="408"/>
      <c r="J81" s="408"/>
      <c r="K81" s="408"/>
      <c r="L81" s="408"/>
      <c r="M81" s="408"/>
      <c r="N81" s="539"/>
      <c r="O81" s="363"/>
      <c r="P81" s="438"/>
      <c r="Q81" s="360"/>
      <c r="R81" s="438"/>
      <c r="S81" s="438"/>
      <c r="T81" s="364"/>
      <c r="U81" s="364"/>
      <c r="V81" s="34" t="s">
        <v>443</v>
      </c>
      <c r="W81" s="185">
        <v>1088000000</v>
      </c>
      <c r="X81" s="544"/>
      <c r="Y81" s="361"/>
    </row>
    <row r="82" spans="1:25" ht="28.5" customHeight="1">
      <c r="A82" s="423"/>
      <c r="B82" s="438"/>
      <c r="C82" s="438"/>
      <c r="D82" s="408"/>
      <c r="E82" s="543" t="s">
        <v>509</v>
      </c>
      <c r="F82" s="540">
        <f>+W82+W83</f>
        <v>215400000</v>
      </c>
      <c r="G82" s="426"/>
      <c r="H82" s="408"/>
      <c r="I82" s="408"/>
      <c r="J82" s="408"/>
      <c r="K82" s="408"/>
      <c r="L82" s="408"/>
      <c r="M82" s="408"/>
      <c r="N82" s="539"/>
      <c r="O82" s="363"/>
      <c r="P82" s="438"/>
      <c r="Q82" s="360"/>
      <c r="R82" s="438"/>
      <c r="S82" s="438"/>
      <c r="T82" s="364"/>
      <c r="U82" s="364"/>
      <c r="V82" s="130" t="s">
        <v>58</v>
      </c>
      <c r="W82" s="185">
        <f>7700000*2*12</f>
        <v>184800000</v>
      </c>
      <c r="X82" s="544"/>
      <c r="Y82" s="361"/>
    </row>
    <row r="83" spans="1:25" ht="28.5" customHeight="1">
      <c r="A83" s="423"/>
      <c r="B83" s="438"/>
      <c r="C83" s="438"/>
      <c r="D83" s="408"/>
      <c r="E83" s="543"/>
      <c r="F83" s="540"/>
      <c r="G83" s="426"/>
      <c r="H83" s="408"/>
      <c r="I83" s="408"/>
      <c r="J83" s="408"/>
      <c r="K83" s="408"/>
      <c r="L83" s="408"/>
      <c r="M83" s="408"/>
      <c r="N83" s="539"/>
      <c r="O83" s="363"/>
      <c r="P83" s="438"/>
      <c r="Q83" s="360"/>
      <c r="R83" s="438"/>
      <c r="S83" s="438"/>
      <c r="T83" s="364"/>
      <c r="U83" s="364"/>
      <c r="V83" s="34" t="s">
        <v>426</v>
      </c>
      <c r="W83" s="185">
        <f>3400000*9</f>
        <v>30600000</v>
      </c>
      <c r="X83" s="544"/>
      <c r="Y83" s="361"/>
    </row>
    <row r="84" spans="1:25" ht="28.5" customHeight="1">
      <c r="A84" s="423"/>
      <c r="B84" s="438"/>
      <c r="C84" s="438"/>
      <c r="D84" s="408"/>
      <c r="E84" s="184" t="s">
        <v>510</v>
      </c>
      <c r="F84" s="194">
        <f>+W84</f>
        <v>184800000</v>
      </c>
      <c r="G84" s="426"/>
      <c r="H84" s="408"/>
      <c r="I84" s="408"/>
      <c r="J84" s="408"/>
      <c r="K84" s="408"/>
      <c r="L84" s="408"/>
      <c r="M84" s="408"/>
      <c r="N84" s="539"/>
      <c r="O84" s="363"/>
      <c r="P84" s="438"/>
      <c r="Q84" s="360"/>
      <c r="R84" s="438"/>
      <c r="S84" s="438"/>
      <c r="T84" s="364"/>
      <c r="U84" s="364"/>
      <c r="V84" s="130" t="s">
        <v>58</v>
      </c>
      <c r="W84" s="185">
        <f>7700000*2*12</f>
        <v>184800000</v>
      </c>
      <c r="X84" s="544"/>
      <c r="Y84" s="361"/>
    </row>
    <row r="85" spans="1:25" ht="28.5" customHeight="1" collapsed="1">
      <c r="A85" s="423"/>
      <c r="B85" s="512" t="s">
        <v>511</v>
      </c>
      <c r="C85" s="512" t="s">
        <v>512</v>
      </c>
      <c r="D85" s="447">
        <v>3</v>
      </c>
      <c r="E85" s="182" t="s">
        <v>513</v>
      </c>
      <c r="F85" s="194">
        <f>+W85</f>
        <v>92400000</v>
      </c>
      <c r="G85" s="448" t="s">
        <v>52</v>
      </c>
      <c r="H85" s="447" t="s">
        <v>52</v>
      </c>
      <c r="I85" s="447" t="s">
        <v>52</v>
      </c>
      <c r="J85" s="447" t="s">
        <v>53</v>
      </c>
      <c r="K85" s="447" t="s">
        <v>52</v>
      </c>
      <c r="L85" s="447" t="s">
        <v>52</v>
      </c>
      <c r="M85" s="447" t="s">
        <v>52</v>
      </c>
      <c r="N85" s="523" t="s">
        <v>514</v>
      </c>
      <c r="O85" s="454" t="s">
        <v>515</v>
      </c>
      <c r="P85" s="438" t="s">
        <v>419</v>
      </c>
      <c r="Q85" s="360" t="s">
        <v>56</v>
      </c>
      <c r="R85" s="438">
        <v>6</v>
      </c>
      <c r="S85" s="438" t="s">
        <v>113</v>
      </c>
      <c r="T85" s="364">
        <v>44593</v>
      </c>
      <c r="U85" s="364">
        <v>44926</v>
      </c>
      <c r="V85" s="34" t="s">
        <v>58</v>
      </c>
      <c r="W85" s="183">
        <f>7700000*1*12</f>
        <v>92400000</v>
      </c>
      <c r="X85" s="557" t="s">
        <v>67</v>
      </c>
      <c r="Y85" s="558" t="s">
        <v>421</v>
      </c>
    </row>
    <row r="86" spans="1:25" ht="28.5" customHeight="1">
      <c r="A86" s="423"/>
      <c r="B86" s="512"/>
      <c r="C86" s="512"/>
      <c r="D86" s="447"/>
      <c r="E86" s="537" t="s">
        <v>516</v>
      </c>
      <c r="F86" s="541">
        <f>+W86+W87</f>
        <v>328200000</v>
      </c>
      <c r="G86" s="448"/>
      <c r="H86" s="447"/>
      <c r="I86" s="447"/>
      <c r="J86" s="447"/>
      <c r="K86" s="447"/>
      <c r="L86" s="447"/>
      <c r="M86" s="447"/>
      <c r="N86" s="523"/>
      <c r="O86" s="454"/>
      <c r="P86" s="438"/>
      <c r="Q86" s="360"/>
      <c r="R86" s="438"/>
      <c r="S86" s="438"/>
      <c r="T86" s="364"/>
      <c r="U86" s="364"/>
      <c r="V86" s="34" t="s">
        <v>58</v>
      </c>
      <c r="W86" s="183">
        <f>7700000*3*12</f>
        <v>277200000</v>
      </c>
      <c r="X86" s="557"/>
      <c r="Y86" s="558"/>
    </row>
    <row r="87" spans="1:25" ht="28.5" customHeight="1">
      <c r="A87" s="423"/>
      <c r="B87" s="512"/>
      <c r="C87" s="512"/>
      <c r="D87" s="447"/>
      <c r="E87" s="537"/>
      <c r="F87" s="541"/>
      <c r="G87" s="448"/>
      <c r="H87" s="447"/>
      <c r="I87" s="447"/>
      <c r="J87" s="447"/>
      <c r="K87" s="447"/>
      <c r="L87" s="447"/>
      <c r="M87" s="447"/>
      <c r="N87" s="523"/>
      <c r="O87" s="454"/>
      <c r="P87" s="438"/>
      <c r="Q87" s="360"/>
      <c r="R87" s="438"/>
      <c r="S87" s="438"/>
      <c r="T87" s="364"/>
      <c r="U87" s="364"/>
      <c r="V87" s="34" t="s">
        <v>426</v>
      </c>
      <c r="W87" s="183">
        <f>3400000*15</f>
        <v>51000000</v>
      </c>
      <c r="X87" s="557"/>
      <c r="Y87" s="558"/>
    </row>
    <row r="88" spans="1:25" ht="28.5" customHeight="1">
      <c r="A88" s="423"/>
      <c r="B88" s="512"/>
      <c r="C88" s="512"/>
      <c r="D88" s="447"/>
      <c r="E88" s="182" t="s">
        <v>517</v>
      </c>
      <c r="F88" s="194">
        <f>+W88</f>
        <v>277200000</v>
      </c>
      <c r="G88" s="448"/>
      <c r="H88" s="447"/>
      <c r="I88" s="447"/>
      <c r="J88" s="447"/>
      <c r="K88" s="447"/>
      <c r="L88" s="447"/>
      <c r="M88" s="447"/>
      <c r="N88" s="523"/>
      <c r="O88" s="363" t="s">
        <v>428</v>
      </c>
      <c r="P88" s="438" t="s">
        <v>518</v>
      </c>
      <c r="Q88" s="360" t="s">
        <v>56</v>
      </c>
      <c r="R88" s="438">
        <v>3</v>
      </c>
      <c r="S88" s="438" t="s">
        <v>113</v>
      </c>
      <c r="T88" s="364">
        <v>44593</v>
      </c>
      <c r="U88" s="364">
        <v>44926</v>
      </c>
      <c r="V88" s="34" t="s">
        <v>58</v>
      </c>
      <c r="W88" s="183">
        <f>7700000*3*12</f>
        <v>277200000</v>
      </c>
      <c r="X88" s="557"/>
      <c r="Y88" s="558"/>
    </row>
    <row r="89" spans="1:25" ht="28.5" customHeight="1">
      <c r="A89" s="423"/>
      <c r="B89" s="512"/>
      <c r="C89" s="512"/>
      <c r="D89" s="447"/>
      <c r="E89" s="537" t="s">
        <v>519</v>
      </c>
      <c r="F89" s="541">
        <f>+W89+W90</f>
        <v>337800000</v>
      </c>
      <c r="G89" s="448"/>
      <c r="H89" s="447"/>
      <c r="I89" s="447"/>
      <c r="J89" s="447"/>
      <c r="K89" s="447"/>
      <c r="L89" s="447"/>
      <c r="M89" s="447"/>
      <c r="N89" s="523"/>
      <c r="O89" s="363"/>
      <c r="P89" s="438"/>
      <c r="Q89" s="360"/>
      <c r="R89" s="438"/>
      <c r="S89" s="438"/>
      <c r="T89" s="364"/>
      <c r="U89" s="364"/>
      <c r="V89" s="34" t="s">
        <v>58</v>
      </c>
      <c r="W89" s="183">
        <f>7700000*2*12</f>
        <v>184800000</v>
      </c>
      <c r="X89" s="557"/>
      <c r="Y89" s="558"/>
    </row>
    <row r="90" spans="1:25" ht="28.5" customHeight="1">
      <c r="A90" s="423"/>
      <c r="B90" s="512"/>
      <c r="C90" s="512"/>
      <c r="D90" s="447"/>
      <c r="E90" s="537"/>
      <c r="F90" s="541"/>
      <c r="G90" s="448"/>
      <c r="H90" s="447"/>
      <c r="I90" s="447"/>
      <c r="J90" s="447"/>
      <c r="K90" s="447"/>
      <c r="L90" s="447"/>
      <c r="M90" s="447"/>
      <c r="N90" s="523"/>
      <c r="O90" s="363"/>
      <c r="P90" s="438"/>
      <c r="Q90" s="360"/>
      <c r="R90" s="438"/>
      <c r="S90" s="438"/>
      <c r="T90" s="364"/>
      <c r="U90" s="364"/>
      <c r="V90" s="34" t="s">
        <v>426</v>
      </c>
      <c r="W90" s="183">
        <f>3400000*45</f>
        <v>153000000</v>
      </c>
      <c r="X90" s="557"/>
      <c r="Y90" s="558"/>
    </row>
    <row r="91" spans="1:25" ht="51" customHeight="1">
      <c r="A91" s="423"/>
      <c r="B91" s="512"/>
      <c r="C91" s="512"/>
      <c r="D91" s="447"/>
      <c r="E91" s="182" t="s">
        <v>520</v>
      </c>
      <c r="F91" s="194">
        <f>+W91</f>
        <v>184800000</v>
      </c>
      <c r="G91" s="448"/>
      <c r="H91" s="447"/>
      <c r="I91" s="447"/>
      <c r="J91" s="447"/>
      <c r="K91" s="447"/>
      <c r="L91" s="447"/>
      <c r="M91" s="447"/>
      <c r="N91" s="523"/>
      <c r="O91" s="363" t="s">
        <v>521</v>
      </c>
      <c r="P91" s="35" t="s">
        <v>522</v>
      </c>
      <c r="Q91" s="130" t="s">
        <v>56</v>
      </c>
      <c r="R91" s="35">
        <v>6</v>
      </c>
      <c r="S91" s="35" t="s">
        <v>113</v>
      </c>
      <c r="T91" s="125">
        <v>44621</v>
      </c>
      <c r="U91" s="125">
        <v>44926</v>
      </c>
      <c r="V91" s="34" t="s">
        <v>58</v>
      </c>
      <c r="W91" s="183">
        <f>7700000*2*12</f>
        <v>184800000</v>
      </c>
      <c r="X91" s="557"/>
      <c r="Y91" s="558"/>
    </row>
    <row r="92" spans="1:25" ht="28.5" customHeight="1">
      <c r="A92" s="423"/>
      <c r="B92" s="512"/>
      <c r="C92" s="512"/>
      <c r="D92" s="447"/>
      <c r="E92" s="182" t="s">
        <v>523</v>
      </c>
      <c r="F92" s="194">
        <f>+W92</f>
        <v>92400000</v>
      </c>
      <c r="G92" s="448"/>
      <c r="H92" s="447"/>
      <c r="I92" s="447"/>
      <c r="J92" s="447"/>
      <c r="K92" s="447"/>
      <c r="L92" s="447"/>
      <c r="M92" s="447"/>
      <c r="N92" s="523"/>
      <c r="O92" s="363"/>
      <c r="P92" s="438" t="s">
        <v>524</v>
      </c>
      <c r="Q92" s="360" t="s">
        <v>56</v>
      </c>
      <c r="R92" s="438">
        <v>3</v>
      </c>
      <c r="S92" s="438" t="s">
        <v>113</v>
      </c>
      <c r="T92" s="364">
        <v>44713</v>
      </c>
      <c r="U92" s="364">
        <v>44926</v>
      </c>
      <c r="V92" s="34" t="s">
        <v>58</v>
      </c>
      <c r="W92" s="183">
        <f>7700000*1*12</f>
        <v>92400000</v>
      </c>
      <c r="X92" s="557"/>
      <c r="Y92" s="558"/>
    </row>
    <row r="93" spans="1:25" ht="28.5" customHeight="1">
      <c r="A93" s="423"/>
      <c r="B93" s="512"/>
      <c r="C93" s="512"/>
      <c r="D93" s="447"/>
      <c r="E93" s="182" t="s">
        <v>525</v>
      </c>
      <c r="F93" s="194">
        <f>+W93</f>
        <v>92400000</v>
      </c>
      <c r="G93" s="448"/>
      <c r="H93" s="447"/>
      <c r="I93" s="447"/>
      <c r="J93" s="447"/>
      <c r="K93" s="447"/>
      <c r="L93" s="447"/>
      <c r="M93" s="447"/>
      <c r="N93" s="523"/>
      <c r="O93" s="363"/>
      <c r="P93" s="438"/>
      <c r="Q93" s="360"/>
      <c r="R93" s="438"/>
      <c r="S93" s="438"/>
      <c r="T93" s="364"/>
      <c r="U93" s="364"/>
      <c r="V93" s="34" t="s">
        <v>58</v>
      </c>
      <c r="W93" s="183">
        <f>7700000*1*12</f>
        <v>92400000</v>
      </c>
      <c r="X93" s="557"/>
      <c r="Y93" s="558"/>
    </row>
    <row r="94" spans="1:25" ht="28.5" customHeight="1">
      <c r="A94" s="423" t="s">
        <v>526</v>
      </c>
      <c r="B94" s="512" t="s">
        <v>527</v>
      </c>
      <c r="C94" s="512" t="s">
        <v>528</v>
      </c>
      <c r="D94" s="447">
        <v>5</v>
      </c>
      <c r="E94" s="535" t="s">
        <v>529</v>
      </c>
      <c r="F94" s="538">
        <f>+W94+W95</f>
        <v>212000000</v>
      </c>
      <c r="G94" s="448" t="s">
        <v>52</v>
      </c>
      <c r="H94" s="447" t="s">
        <v>52</v>
      </c>
      <c r="I94" s="447" t="s">
        <v>52</v>
      </c>
      <c r="J94" s="447" t="s">
        <v>53</v>
      </c>
      <c r="K94" s="447" t="s">
        <v>52</v>
      </c>
      <c r="L94" s="357" t="s">
        <v>53</v>
      </c>
      <c r="M94" s="408" t="s">
        <v>53</v>
      </c>
      <c r="N94" s="539" t="s">
        <v>53</v>
      </c>
      <c r="O94" s="421" t="s">
        <v>530</v>
      </c>
      <c r="P94" s="512" t="s">
        <v>528</v>
      </c>
      <c r="Q94" s="447" t="s">
        <v>56</v>
      </c>
      <c r="R94" s="556">
        <v>5</v>
      </c>
      <c r="S94" s="556" t="s">
        <v>113</v>
      </c>
      <c r="T94" s="555">
        <v>44621</v>
      </c>
      <c r="U94" s="555">
        <v>44926</v>
      </c>
      <c r="V94" s="34" t="s">
        <v>426</v>
      </c>
      <c r="W94" s="183">
        <f>3400000*8</f>
        <v>27200000</v>
      </c>
      <c r="X94" s="529" t="s">
        <v>67</v>
      </c>
      <c r="Y94" s="523" t="s">
        <v>456</v>
      </c>
    </row>
    <row r="95" spans="1:25" ht="28.5" customHeight="1">
      <c r="A95" s="423"/>
      <c r="B95" s="512"/>
      <c r="C95" s="512"/>
      <c r="D95" s="447"/>
      <c r="E95" s="535"/>
      <c r="F95" s="538"/>
      <c r="G95" s="448"/>
      <c r="H95" s="447"/>
      <c r="I95" s="447"/>
      <c r="J95" s="447"/>
      <c r="K95" s="447"/>
      <c r="L95" s="357"/>
      <c r="M95" s="408"/>
      <c r="N95" s="539"/>
      <c r="O95" s="421"/>
      <c r="P95" s="512"/>
      <c r="Q95" s="447"/>
      <c r="R95" s="556"/>
      <c r="S95" s="556"/>
      <c r="T95" s="555"/>
      <c r="U95" s="555"/>
      <c r="V95" s="34" t="s">
        <v>58</v>
      </c>
      <c r="W95" s="183">
        <f>7700000*2*12</f>
        <v>184800000</v>
      </c>
      <c r="X95" s="529"/>
      <c r="Y95" s="523"/>
    </row>
    <row r="96" spans="1:25" ht="28.5" customHeight="1">
      <c r="A96" s="423"/>
      <c r="B96" s="512"/>
      <c r="C96" s="512"/>
      <c r="D96" s="447"/>
      <c r="E96" s="535" t="s">
        <v>531</v>
      </c>
      <c r="F96" s="536">
        <f>+W96+W97</f>
        <v>198400000</v>
      </c>
      <c r="G96" s="448"/>
      <c r="H96" s="447"/>
      <c r="I96" s="447"/>
      <c r="J96" s="447"/>
      <c r="K96" s="447"/>
      <c r="L96" s="357"/>
      <c r="M96" s="408"/>
      <c r="N96" s="539"/>
      <c r="O96" s="421"/>
      <c r="P96" s="512"/>
      <c r="Q96" s="447"/>
      <c r="R96" s="556"/>
      <c r="S96" s="556"/>
      <c r="T96" s="555"/>
      <c r="U96" s="555"/>
      <c r="V96" s="34" t="s">
        <v>58</v>
      </c>
      <c r="W96" s="183">
        <f>7700000*2*12</f>
        <v>184800000</v>
      </c>
      <c r="X96" s="529"/>
      <c r="Y96" s="523"/>
    </row>
    <row r="97" spans="1:25" ht="28.5" customHeight="1">
      <c r="A97" s="423"/>
      <c r="B97" s="512"/>
      <c r="C97" s="512"/>
      <c r="D97" s="447"/>
      <c r="E97" s="535"/>
      <c r="F97" s="536"/>
      <c r="G97" s="448"/>
      <c r="H97" s="447"/>
      <c r="I97" s="447"/>
      <c r="J97" s="447"/>
      <c r="K97" s="447"/>
      <c r="L97" s="357"/>
      <c r="M97" s="408"/>
      <c r="N97" s="539"/>
      <c r="O97" s="421"/>
      <c r="P97" s="512"/>
      <c r="Q97" s="447"/>
      <c r="R97" s="556"/>
      <c r="S97" s="556"/>
      <c r="T97" s="555"/>
      <c r="U97" s="555"/>
      <c r="V97" s="34" t="s">
        <v>426</v>
      </c>
      <c r="W97" s="183">
        <f>3400000*4</f>
        <v>13600000</v>
      </c>
      <c r="X97" s="529"/>
      <c r="Y97" s="523"/>
    </row>
    <row r="98" spans="1:25" ht="28.5" customHeight="1">
      <c r="A98" s="423"/>
      <c r="B98" s="512"/>
      <c r="C98" s="512"/>
      <c r="D98" s="447"/>
      <c r="E98" s="535" t="s">
        <v>532</v>
      </c>
      <c r="F98" s="536">
        <f>+W98+W99</f>
        <v>1592400000</v>
      </c>
      <c r="G98" s="448"/>
      <c r="H98" s="447"/>
      <c r="I98" s="447"/>
      <c r="J98" s="447"/>
      <c r="K98" s="447"/>
      <c r="L98" s="357"/>
      <c r="M98" s="408"/>
      <c r="N98" s="539"/>
      <c r="O98" s="421"/>
      <c r="P98" s="512"/>
      <c r="Q98" s="447"/>
      <c r="R98" s="556"/>
      <c r="S98" s="556"/>
      <c r="T98" s="555"/>
      <c r="U98" s="555"/>
      <c r="V98" s="32" t="s">
        <v>533</v>
      </c>
      <c r="W98" s="183">
        <v>1500000000</v>
      </c>
      <c r="X98" s="529"/>
      <c r="Y98" s="523"/>
    </row>
    <row r="99" spans="1:25" ht="28.5" customHeight="1">
      <c r="A99" s="423"/>
      <c r="B99" s="512"/>
      <c r="C99" s="512"/>
      <c r="D99" s="447"/>
      <c r="E99" s="535"/>
      <c r="F99" s="536"/>
      <c r="G99" s="448"/>
      <c r="H99" s="447"/>
      <c r="I99" s="447"/>
      <c r="J99" s="447"/>
      <c r="K99" s="447"/>
      <c r="L99" s="357"/>
      <c r="M99" s="408"/>
      <c r="N99" s="539"/>
      <c r="O99" s="421"/>
      <c r="P99" s="512"/>
      <c r="Q99" s="447"/>
      <c r="R99" s="556"/>
      <c r="S99" s="556"/>
      <c r="T99" s="555"/>
      <c r="U99" s="555"/>
      <c r="V99" s="34" t="s">
        <v>58</v>
      </c>
      <c r="W99" s="183">
        <f>7700000*1*12</f>
        <v>92400000</v>
      </c>
      <c r="X99" s="529"/>
      <c r="Y99" s="523"/>
    </row>
    <row r="100" spans="1:25" ht="65.25" customHeight="1">
      <c r="A100" s="423"/>
      <c r="B100" s="512"/>
      <c r="C100" s="512"/>
      <c r="D100" s="447"/>
      <c r="E100" s="535" t="s">
        <v>534</v>
      </c>
      <c r="F100" s="536">
        <f>+W100+W101</f>
        <v>106000000</v>
      </c>
      <c r="G100" s="448"/>
      <c r="H100" s="447"/>
      <c r="I100" s="447"/>
      <c r="J100" s="447"/>
      <c r="K100" s="447"/>
      <c r="L100" s="357"/>
      <c r="M100" s="408"/>
      <c r="N100" s="539"/>
      <c r="O100" s="129" t="s">
        <v>535</v>
      </c>
      <c r="P100" s="35" t="s">
        <v>536</v>
      </c>
      <c r="Q100" s="130" t="s">
        <v>56</v>
      </c>
      <c r="R100" s="32">
        <v>14</v>
      </c>
      <c r="S100" s="32" t="s">
        <v>113</v>
      </c>
      <c r="T100" s="186">
        <v>44593</v>
      </c>
      <c r="U100" s="186">
        <v>44926</v>
      </c>
      <c r="V100" s="34" t="s">
        <v>426</v>
      </c>
      <c r="W100" s="183">
        <f>3400000*4</f>
        <v>13600000</v>
      </c>
      <c r="X100" s="23" t="s">
        <v>67</v>
      </c>
      <c r="Y100" s="49" t="s">
        <v>456</v>
      </c>
    </row>
    <row r="101" spans="1:25" ht="68.25" customHeight="1">
      <c r="A101" s="456"/>
      <c r="B101" s="548"/>
      <c r="C101" s="548"/>
      <c r="D101" s="545"/>
      <c r="E101" s="550"/>
      <c r="F101" s="551"/>
      <c r="G101" s="549"/>
      <c r="H101" s="545"/>
      <c r="I101" s="545"/>
      <c r="J101" s="545"/>
      <c r="K101" s="545"/>
      <c r="L101" s="457"/>
      <c r="M101" s="546"/>
      <c r="N101" s="547"/>
      <c r="O101" s="166" t="s">
        <v>537</v>
      </c>
      <c r="P101" s="88" t="s">
        <v>538</v>
      </c>
      <c r="Q101" s="131" t="s">
        <v>145</v>
      </c>
      <c r="R101" s="195">
        <v>0.8</v>
      </c>
      <c r="S101" s="196" t="s">
        <v>113</v>
      </c>
      <c r="T101" s="68">
        <v>44593</v>
      </c>
      <c r="U101" s="68">
        <v>44926</v>
      </c>
      <c r="V101" s="66" t="s">
        <v>58</v>
      </c>
      <c r="W101" s="198">
        <f>7700000*1*12</f>
        <v>92400000</v>
      </c>
      <c r="X101" s="199" t="s">
        <v>67</v>
      </c>
      <c r="Y101" s="71" t="s">
        <v>456</v>
      </c>
    </row>
    <row r="102" spans="1:25">
      <c r="F102" s="24">
        <f>SUM(F14:F101)</f>
        <v>60730423409.999985</v>
      </c>
      <c r="P102" s="15"/>
      <c r="W102" s="24">
        <f>SUM(W14:W101)</f>
        <v>60730423409.999985</v>
      </c>
    </row>
    <row r="103" spans="1:25">
      <c r="P103" s="15"/>
    </row>
    <row r="104" spans="1:25">
      <c r="F104" s="25"/>
      <c r="P104" s="15"/>
    </row>
    <row r="105" spans="1:25">
      <c r="P105" s="15"/>
    </row>
  </sheetData>
  <autoFilter ref="A12:AW13" xr:uid="{00000000-0001-0000-0100-000000000000}"/>
  <mergeCells count="424">
    <mergeCell ref="W1:Y1"/>
    <mergeCell ref="W2:Y2"/>
    <mergeCell ref="W3:Y3"/>
    <mergeCell ref="N16:N17"/>
    <mergeCell ref="N27:N28"/>
    <mergeCell ref="N54:N55"/>
    <mergeCell ref="N57:N58"/>
    <mergeCell ref="U94:U99"/>
    <mergeCell ref="X94:X99"/>
    <mergeCell ref="Y94:Y99"/>
    <mergeCell ref="O94:O99"/>
    <mergeCell ref="P94:P99"/>
    <mergeCell ref="Q94:Q99"/>
    <mergeCell ref="R94:R99"/>
    <mergeCell ref="S94:S99"/>
    <mergeCell ref="T94:T99"/>
    <mergeCell ref="U88:U90"/>
    <mergeCell ref="T92:T93"/>
    <mergeCell ref="U92:U93"/>
    <mergeCell ref="T85:T87"/>
    <mergeCell ref="U85:U87"/>
    <mergeCell ref="X85:X93"/>
    <mergeCell ref="Y85:Y93"/>
    <mergeCell ref="R85:R87"/>
    <mergeCell ref="A94:A101"/>
    <mergeCell ref="B94:B101"/>
    <mergeCell ref="C94:C101"/>
    <mergeCell ref="D94:D101"/>
    <mergeCell ref="E94:E95"/>
    <mergeCell ref="F94:F95"/>
    <mergeCell ref="G94:G101"/>
    <mergeCell ref="H94:H101"/>
    <mergeCell ref="E100:E101"/>
    <mergeCell ref="F100:F101"/>
    <mergeCell ref="E96:E97"/>
    <mergeCell ref="F96:F97"/>
    <mergeCell ref="E98:E99"/>
    <mergeCell ref="F98:F99"/>
    <mergeCell ref="R92:R93"/>
    <mergeCell ref="S92:S93"/>
    <mergeCell ref="K94:K101"/>
    <mergeCell ref="L94:L101"/>
    <mergeCell ref="M94:M101"/>
    <mergeCell ref="N94:N101"/>
    <mergeCell ref="I94:I101"/>
    <mergeCell ref="J94:J101"/>
    <mergeCell ref="R88:R90"/>
    <mergeCell ref="S88:S90"/>
    <mergeCell ref="N85:N93"/>
    <mergeCell ref="O85:O87"/>
    <mergeCell ref="P85:P87"/>
    <mergeCell ref="Q85:Q87"/>
    <mergeCell ref="G85:G93"/>
    <mergeCell ref="H85:H93"/>
    <mergeCell ref="I85:I93"/>
    <mergeCell ref="J85:J93"/>
    <mergeCell ref="K85:K93"/>
    <mergeCell ref="L85:L93"/>
    <mergeCell ref="O91:O93"/>
    <mergeCell ref="P92:P93"/>
    <mergeCell ref="Q92:Q93"/>
    <mergeCell ref="T88:T90"/>
    <mergeCell ref="X75:X84"/>
    <mergeCell ref="Y75:Y84"/>
    <mergeCell ref="E77:E78"/>
    <mergeCell ref="F77:F78"/>
    <mergeCell ref="E79:E81"/>
    <mergeCell ref="F79:F81"/>
    <mergeCell ref="O79:O84"/>
    <mergeCell ref="P79:P84"/>
    <mergeCell ref="Q79:Q84"/>
    <mergeCell ref="O75:O78"/>
    <mergeCell ref="P75:P78"/>
    <mergeCell ref="Q75:Q78"/>
    <mergeCell ref="R75:R78"/>
    <mergeCell ref="S75:S78"/>
    <mergeCell ref="T75:T78"/>
    <mergeCell ref="I75:I84"/>
    <mergeCell ref="J75:J84"/>
    <mergeCell ref="E86:E87"/>
    <mergeCell ref="F86:F87"/>
    <mergeCell ref="O88:O90"/>
    <mergeCell ref="P88:P90"/>
    <mergeCell ref="Q88:Q90"/>
    <mergeCell ref="M85:M93"/>
    <mergeCell ref="H67:H74"/>
    <mergeCell ref="I67:I74"/>
    <mergeCell ref="J67:J74"/>
    <mergeCell ref="S72:S74"/>
    <mergeCell ref="T72:T74"/>
    <mergeCell ref="U72:U74"/>
    <mergeCell ref="B75:B84"/>
    <mergeCell ref="C75:C84"/>
    <mergeCell ref="D75:D84"/>
    <mergeCell ref="E75:E76"/>
    <mergeCell ref="F75:F76"/>
    <mergeCell ref="G75:G84"/>
    <mergeCell ref="H75:H84"/>
    <mergeCell ref="K67:K74"/>
    <mergeCell ref="L67:L74"/>
    <mergeCell ref="R79:R84"/>
    <mergeCell ref="S79:S84"/>
    <mergeCell ref="T79:T84"/>
    <mergeCell ref="U79:U84"/>
    <mergeCell ref="E82:E83"/>
    <mergeCell ref="F82:F83"/>
    <mergeCell ref="U75:U78"/>
    <mergeCell ref="T67:T71"/>
    <mergeCell ref="U67:U71"/>
    <mergeCell ref="S67:S71"/>
    <mergeCell ref="K75:K84"/>
    <mergeCell ref="L75:L84"/>
    <mergeCell ref="M75:M84"/>
    <mergeCell ref="N75:N84"/>
    <mergeCell ref="S85:S87"/>
    <mergeCell ref="X67:X74"/>
    <mergeCell ref="Y67:Y74"/>
    <mergeCell ref="E68:E69"/>
    <mergeCell ref="F68:F69"/>
    <mergeCell ref="E70:E71"/>
    <mergeCell ref="F70:F71"/>
    <mergeCell ref="E72:E73"/>
    <mergeCell ref="M67:M74"/>
    <mergeCell ref="N67:N74"/>
    <mergeCell ref="O67:O71"/>
    <mergeCell ref="P67:P71"/>
    <mergeCell ref="Q67:Q71"/>
    <mergeCell ref="R67:R71"/>
    <mergeCell ref="O72:O74"/>
    <mergeCell ref="P72:P74"/>
    <mergeCell ref="Q72:Q74"/>
    <mergeCell ref="R72:R74"/>
    <mergeCell ref="G67:G74"/>
    <mergeCell ref="E65:E66"/>
    <mergeCell ref="F65:F66"/>
    <mergeCell ref="A67:A93"/>
    <mergeCell ref="B67:B74"/>
    <mergeCell ref="C67:C74"/>
    <mergeCell ref="D67:D74"/>
    <mergeCell ref="F72:F73"/>
    <mergeCell ref="B85:B93"/>
    <mergeCell ref="C85:C93"/>
    <mergeCell ref="D85:D93"/>
    <mergeCell ref="E89:E90"/>
    <mergeCell ref="F89:F90"/>
    <mergeCell ref="Q62:Q63"/>
    <mergeCell ref="R62:R63"/>
    <mergeCell ref="S62:S63"/>
    <mergeCell ref="T62:T63"/>
    <mergeCell ref="U62:U63"/>
    <mergeCell ref="O64:O66"/>
    <mergeCell ref="P64:P66"/>
    <mergeCell ref="Q64:Q66"/>
    <mergeCell ref="R64:R66"/>
    <mergeCell ref="S64:S66"/>
    <mergeCell ref="T64:T66"/>
    <mergeCell ref="U64:U66"/>
    <mergeCell ref="X54:X66"/>
    <mergeCell ref="Y54:Y66"/>
    <mergeCell ref="S57:S59"/>
    <mergeCell ref="T57:T59"/>
    <mergeCell ref="U57:U59"/>
    <mergeCell ref="R60:R61"/>
    <mergeCell ref="K54:K66"/>
    <mergeCell ref="L54:L66"/>
    <mergeCell ref="M54:M66"/>
    <mergeCell ref="O54:O56"/>
    <mergeCell ref="P54:P56"/>
    <mergeCell ref="Q54:Q56"/>
    <mergeCell ref="N60:N66"/>
    <mergeCell ref="O60:O61"/>
    <mergeCell ref="P60:P61"/>
    <mergeCell ref="Q60:Q61"/>
    <mergeCell ref="O57:O59"/>
    <mergeCell ref="P57:P59"/>
    <mergeCell ref="Q57:Q59"/>
    <mergeCell ref="R57:R59"/>
    <mergeCell ref="R54:R56"/>
    <mergeCell ref="S54:S56"/>
    <mergeCell ref="T54:T56"/>
    <mergeCell ref="S60:S61"/>
    <mergeCell ref="U51:U53"/>
    <mergeCell ref="T45:T48"/>
    <mergeCell ref="U45:U48"/>
    <mergeCell ref="B54:B66"/>
    <mergeCell ref="C54:C66"/>
    <mergeCell ref="D54:D66"/>
    <mergeCell ref="E54:E56"/>
    <mergeCell ref="F54:F56"/>
    <mergeCell ref="G54:G66"/>
    <mergeCell ref="H54:H66"/>
    <mergeCell ref="I54:I66"/>
    <mergeCell ref="J54:J66"/>
    <mergeCell ref="B45:B53"/>
    <mergeCell ref="C45:C53"/>
    <mergeCell ref="D45:D53"/>
    <mergeCell ref="U54:U56"/>
    <mergeCell ref="E57:E59"/>
    <mergeCell ref="F57:F59"/>
    <mergeCell ref="T60:T61"/>
    <mergeCell ref="U60:U61"/>
    <mergeCell ref="E62:E63"/>
    <mergeCell ref="F62:F63"/>
    <mergeCell ref="O62:O63"/>
    <mergeCell ref="P62:P63"/>
    <mergeCell ref="E51:E52"/>
    <mergeCell ref="F51:F52"/>
    <mergeCell ref="O51:O53"/>
    <mergeCell ref="P51:P53"/>
    <mergeCell ref="Q51:Q53"/>
    <mergeCell ref="R51:R53"/>
    <mergeCell ref="S51:S53"/>
    <mergeCell ref="T51:T53"/>
    <mergeCell ref="M45:M53"/>
    <mergeCell ref="E45:E46"/>
    <mergeCell ref="F45:F46"/>
    <mergeCell ref="G45:G53"/>
    <mergeCell ref="X45:X53"/>
    <mergeCell ref="Y45:Y53"/>
    <mergeCell ref="E47:E48"/>
    <mergeCell ref="F47:F48"/>
    <mergeCell ref="E49:E50"/>
    <mergeCell ref="F49:F50"/>
    <mergeCell ref="O49:O50"/>
    <mergeCell ref="P49:P50"/>
    <mergeCell ref="N45:N53"/>
    <mergeCell ref="O45:O48"/>
    <mergeCell ref="P45:P48"/>
    <mergeCell ref="Q45:Q48"/>
    <mergeCell ref="R45:R48"/>
    <mergeCell ref="S45:S48"/>
    <mergeCell ref="Q49:Q50"/>
    <mergeCell ref="R49:R50"/>
    <mergeCell ref="S49:S50"/>
    <mergeCell ref="H45:H53"/>
    <mergeCell ref="I45:I53"/>
    <mergeCell ref="J45:J53"/>
    <mergeCell ref="K45:K53"/>
    <mergeCell ref="L45:L53"/>
    <mergeCell ref="T49:T50"/>
    <mergeCell ref="U49:U50"/>
    <mergeCell ref="X36:X44"/>
    <mergeCell ref="Y36:Y44"/>
    <mergeCell ref="R40:R44"/>
    <mergeCell ref="S40:S44"/>
    <mergeCell ref="T40:T44"/>
    <mergeCell ref="U40:U44"/>
    <mergeCell ref="E38:E39"/>
    <mergeCell ref="F38:F39"/>
    <mergeCell ref="N38:N44"/>
    <mergeCell ref="O40:O44"/>
    <mergeCell ref="P40:P44"/>
    <mergeCell ref="Q40:Q44"/>
    <mergeCell ref="E42:E43"/>
    <mergeCell ref="F42:F43"/>
    <mergeCell ref="R36:R39"/>
    <mergeCell ref="K36:K44"/>
    <mergeCell ref="L36:L44"/>
    <mergeCell ref="M36:M44"/>
    <mergeCell ref="O36:O39"/>
    <mergeCell ref="P36:P39"/>
    <mergeCell ref="Q36:Q39"/>
    <mergeCell ref="U33:U35"/>
    <mergeCell ref="E34:E35"/>
    <mergeCell ref="F34:F35"/>
    <mergeCell ref="V34:V35"/>
    <mergeCell ref="S36:S39"/>
    <mergeCell ref="T36:T39"/>
    <mergeCell ref="U36:U39"/>
    <mergeCell ref="B27:B35"/>
    <mergeCell ref="B36:B44"/>
    <mergeCell ref="C36:C44"/>
    <mergeCell ref="D36:D44"/>
    <mergeCell ref="E36:E37"/>
    <mergeCell ref="F36:F37"/>
    <mergeCell ref="G36:G44"/>
    <mergeCell ref="H36:H44"/>
    <mergeCell ref="I36:I44"/>
    <mergeCell ref="J36:J44"/>
    <mergeCell ref="U27:U29"/>
    <mergeCell ref="C27:C35"/>
    <mergeCell ref="D27:D35"/>
    <mergeCell ref="E27:E29"/>
    <mergeCell ref="F27:F29"/>
    <mergeCell ref="G27:G35"/>
    <mergeCell ref="H27:H35"/>
    <mergeCell ref="X27:X35"/>
    <mergeCell ref="Y27:Y35"/>
    <mergeCell ref="S30:S31"/>
    <mergeCell ref="T30:T31"/>
    <mergeCell ref="U30:U31"/>
    <mergeCell ref="R33:R35"/>
    <mergeCell ref="K27:K35"/>
    <mergeCell ref="L27:L35"/>
    <mergeCell ref="M27:M35"/>
    <mergeCell ref="O27:O29"/>
    <mergeCell ref="P27:P29"/>
    <mergeCell ref="Q27:Q29"/>
    <mergeCell ref="O33:O35"/>
    <mergeCell ref="P33:P35"/>
    <mergeCell ref="Q33:Q35"/>
    <mergeCell ref="O30:O31"/>
    <mergeCell ref="P30:P31"/>
    <mergeCell ref="Q30:Q31"/>
    <mergeCell ref="R30:R31"/>
    <mergeCell ref="R27:R29"/>
    <mergeCell ref="S27:S29"/>
    <mergeCell ref="T27:T29"/>
    <mergeCell ref="W34:W35"/>
    <mergeCell ref="T33:T35"/>
    <mergeCell ref="I27:I35"/>
    <mergeCell ref="J27:J35"/>
    <mergeCell ref="S22:S23"/>
    <mergeCell ref="E22:E23"/>
    <mergeCell ref="F22:F23"/>
    <mergeCell ref="G14:G26"/>
    <mergeCell ref="H14:H26"/>
    <mergeCell ref="I14:I26"/>
    <mergeCell ref="J14:J26"/>
    <mergeCell ref="K14:K26"/>
    <mergeCell ref="E25:E26"/>
    <mergeCell ref="F25:F26"/>
    <mergeCell ref="E30:E31"/>
    <mergeCell ref="F30:F31"/>
    <mergeCell ref="S33:S35"/>
    <mergeCell ref="T22:T23"/>
    <mergeCell ref="U22:U23"/>
    <mergeCell ref="V22:V23"/>
    <mergeCell ref="W22:W23"/>
    <mergeCell ref="N23:N26"/>
    <mergeCell ref="O24:O26"/>
    <mergeCell ref="P24:P26"/>
    <mergeCell ref="Q24:Q26"/>
    <mergeCell ref="R24:R26"/>
    <mergeCell ref="W25:W26"/>
    <mergeCell ref="S24:S26"/>
    <mergeCell ref="T24:T26"/>
    <mergeCell ref="U24:U26"/>
    <mergeCell ref="O22:O23"/>
    <mergeCell ref="P22:P23"/>
    <mergeCell ref="Q22:Q23"/>
    <mergeCell ref="R22:R23"/>
    <mergeCell ref="V25:V26"/>
    <mergeCell ref="Y14:Y26"/>
    <mergeCell ref="E16:E18"/>
    <mergeCell ref="F16:F18"/>
    <mergeCell ref="E19:E21"/>
    <mergeCell ref="F19:F21"/>
    <mergeCell ref="O19:O21"/>
    <mergeCell ref="P19:P21"/>
    <mergeCell ref="Q19:Q21"/>
    <mergeCell ref="R19:R21"/>
    <mergeCell ref="S19:S21"/>
    <mergeCell ref="S14:S18"/>
    <mergeCell ref="T14:T18"/>
    <mergeCell ref="U14:U18"/>
    <mergeCell ref="V14:V15"/>
    <mergeCell ref="W14:W15"/>
    <mergeCell ref="X14:X26"/>
    <mergeCell ref="T19:T21"/>
    <mergeCell ref="U19:U21"/>
    <mergeCell ref="M14:M26"/>
    <mergeCell ref="O14:O18"/>
    <mergeCell ref="P14:P18"/>
    <mergeCell ref="Q14:Q18"/>
    <mergeCell ref="R14:R18"/>
    <mergeCell ref="F14:F15"/>
    <mergeCell ref="V12:V13"/>
    <mergeCell ref="W12:W13"/>
    <mergeCell ref="X12:X13"/>
    <mergeCell ref="Y12:Y13"/>
    <mergeCell ref="A14:A66"/>
    <mergeCell ref="B14:B26"/>
    <mergeCell ref="C14:C26"/>
    <mergeCell ref="D14:D26"/>
    <mergeCell ref="E14:E15"/>
    <mergeCell ref="P12:P13"/>
    <mergeCell ref="Q12:Q13"/>
    <mergeCell ref="R12:R13"/>
    <mergeCell ref="S12:S13"/>
    <mergeCell ref="T12:T13"/>
    <mergeCell ref="U12:U13"/>
    <mergeCell ref="J12:J13"/>
    <mergeCell ref="K12:K13"/>
    <mergeCell ref="L12:L13"/>
    <mergeCell ref="M12:M13"/>
    <mergeCell ref="N12:N13"/>
    <mergeCell ref="O12:O13"/>
    <mergeCell ref="V20:V21"/>
    <mergeCell ref="W20:W21"/>
    <mergeCell ref="L14:L26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A8:B8"/>
    <mergeCell ref="C8:F8"/>
    <mergeCell ref="A9:B9"/>
    <mergeCell ref="C9:F9"/>
    <mergeCell ref="A11:F11"/>
    <mergeCell ref="G11:N11"/>
    <mergeCell ref="E3:T3"/>
    <mergeCell ref="U3:V3"/>
    <mergeCell ref="A5:B5"/>
    <mergeCell ref="C5:F5"/>
    <mergeCell ref="A6:B6"/>
    <mergeCell ref="C6:F6"/>
    <mergeCell ref="O6:Y9"/>
    <mergeCell ref="A7:B7"/>
    <mergeCell ref="C7:F7"/>
    <mergeCell ref="A1:B3"/>
    <mergeCell ref="C1:D1"/>
    <mergeCell ref="E1:T1"/>
    <mergeCell ref="U1:V1"/>
    <mergeCell ref="C2:D2"/>
    <mergeCell ref="E2:T2"/>
    <mergeCell ref="U2:V2"/>
    <mergeCell ref="C3:D3"/>
    <mergeCell ref="O11:Y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30" orientation="landscape" r:id="rId1"/>
  <ignoredErrors>
    <ignoredError sqref="W100 W87 W83 W79 W71 W68 W6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84"/>
  <sheetViews>
    <sheetView topLeftCell="M51" zoomScale="70" zoomScaleNormal="70" workbookViewId="0">
      <selection activeCell="P14" sqref="P14:R61"/>
    </sheetView>
  </sheetViews>
  <sheetFormatPr baseColWidth="10" defaultColWidth="8.85546875" defaultRowHeight="12.75"/>
  <cols>
    <col min="1" max="1" width="20" style="4" customWidth="1"/>
    <col min="2" max="2" width="16.28515625" style="4" customWidth="1"/>
    <col min="3" max="3" width="19.28515625" style="4" customWidth="1"/>
    <col min="4" max="4" width="17.5703125" style="4" customWidth="1"/>
    <col min="5" max="5" width="36.7109375" style="13" customWidth="1"/>
    <col min="6" max="6" width="20.28515625" style="4" customWidth="1"/>
    <col min="7" max="7" width="13.28515625" style="4" customWidth="1"/>
    <col min="8" max="14" width="11.42578125" style="4" customWidth="1"/>
    <col min="15" max="15" width="30.7109375" style="3" customWidth="1"/>
    <col min="16" max="16" width="27.140625" style="16" customWidth="1"/>
    <col min="17" max="17" width="14.140625" style="3" customWidth="1"/>
    <col min="18" max="18" width="11.85546875" style="3" customWidth="1"/>
    <col min="19" max="19" width="16.140625" style="3" customWidth="1"/>
    <col min="20" max="20" width="13.7109375" style="3" customWidth="1"/>
    <col min="21" max="21" width="15.140625" style="3" customWidth="1"/>
    <col min="22" max="22" width="26.28515625" style="3" customWidth="1"/>
    <col min="23" max="23" width="21.28515625" style="3" customWidth="1"/>
    <col min="24" max="24" width="19.85546875" style="3" customWidth="1"/>
    <col min="25" max="25" width="26.7109375" style="4" customWidth="1"/>
    <col min="26" max="16384" width="8.85546875" style="4"/>
  </cols>
  <sheetData>
    <row r="1" spans="1:30" s="1" customFormat="1" ht="24" customHeight="1">
      <c r="A1" s="491"/>
      <c r="B1" s="492"/>
      <c r="C1" s="483" t="s">
        <v>0</v>
      </c>
      <c r="D1" s="484"/>
      <c r="E1" s="564" t="s">
        <v>1</v>
      </c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1" t="s">
        <v>2</v>
      </c>
      <c r="V1" s="561"/>
      <c r="W1" s="480" t="s">
        <v>3</v>
      </c>
      <c r="X1" s="481"/>
      <c r="Y1" s="482"/>
      <c r="Z1" s="562"/>
      <c r="AA1" s="562"/>
      <c r="AB1" s="559"/>
      <c r="AC1" s="559"/>
      <c r="AD1" s="559"/>
    </row>
    <row r="2" spans="1:30" s="1" customFormat="1" ht="24" customHeight="1">
      <c r="A2" s="493"/>
      <c r="B2" s="494"/>
      <c r="C2" s="483" t="s">
        <v>4</v>
      </c>
      <c r="D2" s="484"/>
      <c r="E2" s="560" t="s">
        <v>5</v>
      </c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1" t="s">
        <v>6</v>
      </c>
      <c r="V2" s="561"/>
      <c r="W2" s="480">
        <v>1</v>
      </c>
      <c r="X2" s="481"/>
      <c r="Y2" s="482"/>
      <c r="Z2" s="562"/>
      <c r="AA2" s="562"/>
      <c r="AB2" s="563"/>
      <c r="AC2" s="563"/>
      <c r="AD2" s="563"/>
    </row>
    <row r="3" spans="1:30" s="1" customFormat="1" ht="24" customHeight="1">
      <c r="A3" s="495"/>
      <c r="B3" s="496"/>
      <c r="C3" s="483" t="s">
        <v>7</v>
      </c>
      <c r="D3" s="484"/>
      <c r="E3" s="560" t="s">
        <v>8</v>
      </c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1" t="s">
        <v>9</v>
      </c>
      <c r="V3" s="561"/>
      <c r="W3" s="552">
        <v>43767</v>
      </c>
      <c r="X3" s="553"/>
      <c r="Y3" s="554"/>
      <c r="Z3" s="562"/>
      <c r="AA3" s="562"/>
      <c r="AB3" s="566"/>
      <c r="AC3" s="563"/>
      <c r="AD3" s="563"/>
    </row>
    <row r="4" spans="1:30" ht="18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Y4" s="2"/>
    </row>
    <row r="5" spans="1:30" ht="18.75" customHeight="1">
      <c r="A5" s="369" t="s">
        <v>10</v>
      </c>
      <c r="B5" s="370"/>
      <c r="C5" s="567">
        <v>2022</v>
      </c>
      <c r="D5" s="567"/>
      <c r="E5" s="567"/>
      <c r="F5" s="567"/>
      <c r="G5" s="5"/>
      <c r="H5" s="5"/>
      <c r="I5" s="5"/>
      <c r="J5" s="5"/>
      <c r="K5" s="5"/>
      <c r="L5" s="5"/>
      <c r="M5" s="5"/>
      <c r="N5" s="5"/>
      <c r="O5" s="2"/>
      <c r="P5" s="2"/>
      <c r="Q5" s="2"/>
      <c r="R5" s="2"/>
      <c r="S5" s="2"/>
      <c r="T5" s="2"/>
      <c r="U5" s="2"/>
      <c r="V5" s="2"/>
      <c r="Y5" s="2"/>
    </row>
    <row r="6" spans="1:30" ht="39.75" customHeight="1">
      <c r="A6" s="369" t="s">
        <v>11</v>
      </c>
      <c r="B6" s="370"/>
      <c r="C6" s="471" t="s">
        <v>539</v>
      </c>
      <c r="D6" s="472"/>
      <c r="E6" s="472"/>
      <c r="F6" s="473"/>
      <c r="G6" s="5"/>
      <c r="H6" s="5"/>
      <c r="I6" s="5"/>
      <c r="J6" s="5"/>
      <c r="K6" s="5"/>
      <c r="L6" s="5"/>
      <c r="M6" s="5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</row>
    <row r="7" spans="1:30" ht="18.75" customHeight="1">
      <c r="A7" s="369" t="s">
        <v>13</v>
      </c>
      <c r="B7" s="370"/>
      <c r="C7" s="568">
        <v>2021011000049</v>
      </c>
      <c r="D7" s="568"/>
      <c r="E7" s="568"/>
      <c r="F7" s="568"/>
      <c r="G7" s="5"/>
      <c r="H7" s="5"/>
      <c r="I7" s="5"/>
      <c r="J7" s="5"/>
      <c r="K7" s="5"/>
      <c r="L7" s="5"/>
      <c r="M7" s="5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</row>
    <row r="8" spans="1:30" ht="18.75" customHeight="1">
      <c r="A8" s="369" t="s">
        <v>15</v>
      </c>
      <c r="B8" s="370"/>
      <c r="C8" s="371" t="s">
        <v>540</v>
      </c>
      <c r="D8" s="371"/>
      <c r="E8" s="371"/>
      <c r="F8" s="371"/>
      <c r="H8" s="5"/>
      <c r="I8" s="5"/>
      <c r="J8" s="5"/>
      <c r="K8" s="5"/>
      <c r="L8" s="5"/>
      <c r="M8" s="5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</row>
    <row r="9" spans="1:30" ht="18.75" customHeight="1">
      <c r="A9" s="369" t="s">
        <v>17</v>
      </c>
      <c r="B9" s="370"/>
      <c r="C9" s="565" t="s">
        <v>18</v>
      </c>
      <c r="D9" s="565"/>
      <c r="E9" s="565"/>
      <c r="F9" s="565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</row>
    <row r="10" spans="1:30">
      <c r="A10" s="6"/>
      <c r="B10" s="6"/>
      <c r="C10" s="30"/>
      <c r="D10" s="30"/>
      <c r="E10" s="7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Y10" s="3"/>
    </row>
    <row r="11" spans="1:30" ht="16.5" customHeight="1">
      <c r="A11" s="372" t="s">
        <v>19</v>
      </c>
      <c r="B11" s="372"/>
      <c r="C11" s="372"/>
      <c r="D11" s="372"/>
      <c r="E11" s="372"/>
      <c r="F11" s="372"/>
      <c r="G11" s="373" t="s">
        <v>20</v>
      </c>
      <c r="H11" s="373"/>
      <c r="I11" s="373"/>
      <c r="J11" s="373"/>
      <c r="K11" s="373"/>
      <c r="L11" s="373"/>
      <c r="M11" s="373"/>
      <c r="N11" s="373"/>
      <c r="O11" s="394" t="s">
        <v>21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</row>
    <row r="12" spans="1:30" ht="36.75" customHeight="1">
      <c r="A12" s="570" t="s">
        <v>22</v>
      </c>
      <c r="B12" s="571" t="s">
        <v>23</v>
      </c>
      <c r="C12" s="570" t="s">
        <v>24</v>
      </c>
      <c r="D12" s="570" t="s">
        <v>25</v>
      </c>
      <c r="E12" s="570" t="s">
        <v>26</v>
      </c>
      <c r="F12" s="503" t="s">
        <v>27</v>
      </c>
      <c r="G12" s="569" t="s">
        <v>28</v>
      </c>
      <c r="H12" s="569" t="s">
        <v>29</v>
      </c>
      <c r="I12" s="569" t="s">
        <v>30</v>
      </c>
      <c r="J12" s="569" t="s">
        <v>31</v>
      </c>
      <c r="K12" s="569" t="s">
        <v>32</v>
      </c>
      <c r="L12" s="569" t="s">
        <v>33</v>
      </c>
      <c r="M12" s="573" t="s">
        <v>34</v>
      </c>
      <c r="N12" s="573" t="s">
        <v>35</v>
      </c>
      <c r="O12" s="572" t="s">
        <v>36</v>
      </c>
      <c r="P12" s="572" t="s">
        <v>37</v>
      </c>
      <c r="Q12" s="572" t="s">
        <v>38</v>
      </c>
      <c r="R12" s="574" t="s">
        <v>39</v>
      </c>
      <c r="S12" s="572" t="s">
        <v>40</v>
      </c>
      <c r="T12" s="572" t="s">
        <v>41</v>
      </c>
      <c r="U12" s="572" t="s">
        <v>42</v>
      </c>
      <c r="V12" s="572" t="s">
        <v>43</v>
      </c>
      <c r="W12" s="572" t="s">
        <v>44</v>
      </c>
      <c r="X12" s="572" t="s">
        <v>46</v>
      </c>
      <c r="Y12" s="572" t="s">
        <v>47</v>
      </c>
    </row>
    <row r="13" spans="1:30" ht="36.75" customHeight="1">
      <c r="A13" s="570"/>
      <c r="B13" s="571"/>
      <c r="C13" s="570"/>
      <c r="D13" s="570"/>
      <c r="E13" s="570"/>
      <c r="F13" s="504"/>
      <c r="G13" s="569"/>
      <c r="H13" s="569"/>
      <c r="I13" s="569"/>
      <c r="J13" s="569"/>
      <c r="K13" s="569"/>
      <c r="L13" s="569"/>
      <c r="M13" s="573"/>
      <c r="N13" s="573"/>
      <c r="O13" s="572"/>
      <c r="P13" s="572"/>
      <c r="Q13" s="572"/>
      <c r="R13" s="574"/>
      <c r="S13" s="572"/>
      <c r="T13" s="572"/>
      <c r="U13" s="572"/>
      <c r="V13" s="572"/>
      <c r="W13" s="572"/>
      <c r="X13" s="572"/>
      <c r="Y13" s="572"/>
    </row>
    <row r="14" spans="1:30" s="8" customFormat="1" ht="60" customHeight="1">
      <c r="A14" s="430" t="s">
        <v>541</v>
      </c>
      <c r="B14" s="511" t="s">
        <v>542</v>
      </c>
      <c r="C14" s="511" t="s">
        <v>543</v>
      </c>
      <c r="D14" s="511">
        <v>17</v>
      </c>
      <c r="E14" s="201" t="s">
        <v>544</v>
      </c>
      <c r="F14" s="202">
        <f>+W14</f>
        <v>3000000000</v>
      </c>
      <c r="G14" s="534" t="s">
        <v>52</v>
      </c>
      <c r="H14" s="521" t="s">
        <v>52</v>
      </c>
      <c r="I14" s="521" t="s">
        <v>52</v>
      </c>
      <c r="J14" s="521" t="s">
        <v>53</v>
      </c>
      <c r="K14" s="521" t="s">
        <v>52</v>
      </c>
      <c r="L14" s="521" t="s">
        <v>52</v>
      </c>
      <c r="M14" s="521" t="s">
        <v>52</v>
      </c>
      <c r="N14" s="575" t="s">
        <v>425</v>
      </c>
      <c r="O14" s="576" t="s">
        <v>418</v>
      </c>
      <c r="P14" s="511" t="s">
        <v>419</v>
      </c>
      <c r="Q14" s="511" t="s">
        <v>56</v>
      </c>
      <c r="R14" s="511">
        <v>35</v>
      </c>
      <c r="S14" s="525" t="s">
        <v>113</v>
      </c>
      <c r="T14" s="578">
        <v>44621</v>
      </c>
      <c r="U14" s="578">
        <v>44926</v>
      </c>
      <c r="V14" s="206" t="s">
        <v>58</v>
      </c>
      <c r="W14" s="207">
        <v>3000000000</v>
      </c>
      <c r="X14" s="525" t="s">
        <v>67</v>
      </c>
      <c r="Y14" s="522" t="s">
        <v>545</v>
      </c>
    </row>
    <row r="15" spans="1:30" ht="33.75" customHeight="1">
      <c r="A15" s="423"/>
      <c r="B15" s="512"/>
      <c r="C15" s="512"/>
      <c r="D15" s="512"/>
      <c r="E15" s="537" t="s">
        <v>418</v>
      </c>
      <c r="F15" s="533">
        <f>+W15+W17+W16</f>
        <v>1338800000</v>
      </c>
      <c r="G15" s="448"/>
      <c r="H15" s="447"/>
      <c r="I15" s="447"/>
      <c r="J15" s="447"/>
      <c r="K15" s="447"/>
      <c r="L15" s="447"/>
      <c r="M15" s="447"/>
      <c r="N15" s="429"/>
      <c r="O15" s="577"/>
      <c r="P15" s="512"/>
      <c r="Q15" s="512"/>
      <c r="R15" s="512"/>
      <c r="S15" s="357"/>
      <c r="T15" s="530"/>
      <c r="U15" s="530"/>
      <c r="V15" s="180" t="s">
        <v>58</v>
      </c>
      <c r="W15" s="9">
        <f>7700000*11*12</f>
        <v>1016400000</v>
      </c>
      <c r="X15" s="357"/>
      <c r="Y15" s="523"/>
    </row>
    <row r="16" spans="1:30" ht="33.75" customHeight="1">
      <c r="A16" s="423"/>
      <c r="B16" s="512"/>
      <c r="C16" s="512"/>
      <c r="D16" s="512"/>
      <c r="E16" s="537"/>
      <c r="F16" s="533"/>
      <c r="G16" s="448"/>
      <c r="H16" s="447"/>
      <c r="I16" s="447"/>
      <c r="J16" s="447"/>
      <c r="K16" s="447"/>
      <c r="L16" s="447"/>
      <c r="M16" s="447"/>
      <c r="N16" s="429"/>
      <c r="O16" s="577"/>
      <c r="P16" s="512"/>
      <c r="Q16" s="512"/>
      <c r="R16" s="512"/>
      <c r="S16" s="357"/>
      <c r="T16" s="530"/>
      <c r="U16" s="530"/>
      <c r="V16" s="34" t="s">
        <v>546</v>
      </c>
      <c r="W16" s="9">
        <v>200000000</v>
      </c>
      <c r="X16" s="357"/>
      <c r="Y16" s="523"/>
    </row>
    <row r="17" spans="1:25" ht="33.75" customHeight="1">
      <c r="A17" s="423"/>
      <c r="B17" s="512"/>
      <c r="C17" s="512"/>
      <c r="D17" s="512"/>
      <c r="E17" s="537"/>
      <c r="F17" s="533"/>
      <c r="G17" s="448"/>
      <c r="H17" s="447"/>
      <c r="I17" s="447"/>
      <c r="J17" s="447"/>
      <c r="K17" s="447"/>
      <c r="L17" s="447"/>
      <c r="M17" s="447"/>
      <c r="N17" s="429" t="s">
        <v>85</v>
      </c>
      <c r="O17" s="577"/>
      <c r="P17" s="512"/>
      <c r="Q17" s="512"/>
      <c r="R17" s="512"/>
      <c r="S17" s="357"/>
      <c r="T17" s="530"/>
      <c r="U17" s="530"/>
      <c r="V17" s="180" t="s">
        <v>426</v>
      </c>
      <c r="W17" s="9">
        <f>3400000*36</f>
        <v>122400000</v>
      </c>
      <c r="X17" s="357"/>
      <c r="Y17" s="523"/>
    </row>
    <row r="18" spans="1:25" ht="41.25" customHeight="1">
      <c r="A18" s="423"/>
      <c r="B18" s="512"/>
      <c r="C18" s="512"/>
      <c r="D18" s="512"/>
      <c r="E18" s="537" t="s">
        <v>547</v>
      </c>
      <c r="F18" s="533">
        <f>+W18+W19</f>
        <v>564000000</v>
      </c>
      <c r="G18" s="448"/>
      <c r="H18" s="447"/>
      <c r="I18" s="447"/>
      <c r="J18" s="447"/>
      <c r="K18" s="447"/>
      <c r="L18" s="447"/>
      <c r="M18" s="447"/>
      <c r="N18" s="429"/>
      <c r="O18" s="577" t="s">
        <v>548</v>
      </c>
      <c r="P18" s="512" t="s">
        <v>549</v>
      </c>
      <c r="Q18" s="512" t="s">
        <v>56</v>
      </c>
      <c r="R18" s="512">
        <v>17</v>
      </c>
      <c r="S18" s="357" t="s">
        <v>113</v>
      </c>
      <c r="T18" s="455">
        <v>44621</v>
      </c>
      <c r="U18" s="455">
        <v>44926</v>
      </c>
      <c r="V18" s="180" t="s">
        <v>58</v>
      </c>
      <c r="W18" s="9">
        <f>7700000*5*12</f>
        <v>462000000</v>
      </c>
      <c r="X18" s="357"/>
      <c r="Y18" s="523"/>
    </row>
    <row r="19" spans="1:25" ht="27" customHeight="1">
      <c r="A19" s="423"/>
      <c r="B19" s="512"/>
      <c r="C19" s="512"/>
      <c r="D19" s="512"/>
      <c r="E19" s="537"/>
      <c r="F19" s="533"/>
      <c r="G19" s="448"/>
      <c r="H19" s="447"/>
      <c r="I19" s="447"/>
      <c r="J19" s="447"/>
      <c r="K19" s="447"/>
      <c r="L19" s="447"/>
      <c r="M19" s="447"/>
      <c r="N19" s="429"/>
      <c r="O19" s="577"/>
      <c r="P19" s="512"/>
      <c r="Q19" s="512"/>
      <c r="R19" s="512"/>
      <c r="S19" s="357"/>
      <c r="T19" s="455"/>
      <c r="U19" s="455"/>
      <c r="V19" s="180" t="s">
        <v>426</v>
      </c>
      <c r="W19" s="9">
        <f>3400000*30</f>
        <v>102000000</v>
      </c>
      <c r="X19" s="357"/>
      <c r="Y19" s="523"/>
    </row>
    <row r="20" spans="1:25" ht="33.75" customHeight="1">
      <c r="A20" s="423"/>
      <c r="B20" s="512"/>
      <c r="C20" s="512"/>
      <c r="D20" s="512"/>
      <c r="E20" s="537" t="s">
        <v>550</v>
      </c>
      <c r="F20" s="533">
        <f>+W20+W21</f>
        <v>475600000</v>
      </c>
      <c r="G20" s="448"/>
      <c r="H20" s="447"/>
      <c r="I20" s="447"/>
      <c r="J20" s="447"/>
      <c r="K20" s="447"/>
      <c r="L20" s="447"/>
      <c r="M20" s="447"/>
      <c r="N20" s="429"/>
      <c r="O20" s="577" t="s">
        <v>551</v>
      </c>
      <c r="P20" s="512" t="s">
        <v>435</v>
      </c>
      <c r="Q20" s="512" t="s">
        <v>56</v>
      </c>
      <c r="R20" s="512">
        <v>20</v>
      </c>
      <c r="S20" s="357" t="s">
        <v>113</v>
      </c>
      <c r="T20" s="455">
        <v>44593</v>
      </c>
      <c r="U20" s="455">
        <v>44926</v>
      </c>
      <c r="V20" s="180" t="s">
        <v>58</v>
      </c>
      <c r="W20" s="9">
        <f>7700000*5*12</f>
        <v>462000000</v>
      </c>
      <c r="X20" s="357"/>
      <c r="Y20" s="523"/>
    </row>
    <row r="21" spans="1:25" ht="34.5" customHeight="1">
      <c r="A21" s="423"/>
      <c r="B21" s="512"/>
      <c r="C21" s="512"/>
      <c r="D21" s="512"/>
      <c r="E21" s="537"/>
      <c r="F21" s="533"/>
      <c r="G21" s="448"/>
      <c r="H21" s="447"/>
      <c r="I21" s="447"/>
      <c r="J21" s="447"/>
      <c r="K21" s="447"/>
      <c r="L21" s="447"/>
      <c r="M21" s="447"/>
      <c r="N21" s="429"/>
      <c r="O21" s="577"/>
      <c r="P21" s="512"/>
      <c r="Q21" s="512"/>
      <c r="R21" s="512"/>
      <c r="S21" s="357"/>
      <c r="T21" s="455"/>
      <c r="U21" s="455"/>
      <c r="V21" s="180" t="s">
        <v>426</v>
      </c>
      <c r="W21" s="9">
        <f>3400000*4</f>
        <v>13600000</v>
      </c>
      <c r="X21" s="357"/>
      <c r="Y21" s="523"/>
    </row>
    <row r="22" spans="1:25" ht="33.75" customHeight="1">
      <c r="A22" s="423"/>
      <c r="B22" s="512"/>
      <c r="C22" s="512"/>
      <c r="D22" s="512"/>
      <c r="E22" s="182" t="s">
        <v>552</v>
      </c>
      <c r="F22" s="203">
        <f>+W22</f>
        <v>369600000</v>
      </c>
      <c r="G22" s="448"/>
      <c r="H22" s="447"/>
      <c r="I22" s="447"/>
      <c r="J22" s="447"/>
      <c r="K22" s="447"/>
      <c r="L22" s="447"/>
      <c r="M22" s="447"/>
      <c r="N22" s="429"/>
      <c r="O22" s="577" t="s">
        <v>553</v>
      </c>
      <c r="P22" s="512" t="s">
        <v>331</v>
      </c>
      <c r="Q22" s="512" t="s">
        <v>56</v>
      </c>
      <c r="R22" s="512">
        <v>17</v>
      </c>
      <c r="S22" s="357" t="s">
        <v>113</v>
      </c>
      <c r="T22" s="455">
        <v>44621</v>
      </c>
      <c r="U22" s="455">
        <v>44926</v>
      </c>
      <c r="V22" s="180" t="s">
        <v>58</v>
      </c>
      <c r="W22" s="9">
        <f>7700000*4*12</f>
        <v>369600000</v>
      </c>
      <c r="X22" s="357"/>
      <c r="Y22" s="523"/>
    </row>
    <row r="23" spans="1:25" ht="41.25" customHeight="1">
      <c r="A23" s="423"/>
      <c r="B23" s="512"/>
      <c r="C23" s="512"/>
      <c r="D23" s="512"/>
      <c r="E23" s="182" t="s">
        <v>554</v>
      </c>
      <c r="F23" s="203">
        <f>+W23</f>
        <v>369600000</v>
      </c>
      <c r="G23" s="448"/>
      <c r="H23" s="447"/>
      <c r="I23" s="447"/>
      <c r="J23" s="447"/>
      <c r="K23" s="447"/>
      <c r="L23" s="447"/>
      <c r="M23" s="447"/>
      <c r="N23" s="429"/>
      <c r="O23" s="577"/>
      <c r="P23" s="512"/>
      <c r="Q23" s="512"/>
      <c r="R23" s="512"/>
      <c r="S23" s="357"/>
      <c r="T23" s="455"/>
      <c r="U23" s="455"/>
      <c r="V23" s="180" t="s">
        <v>58</v>
      </c>
      <c r="W23" s="9">
        <f>7700000*4*12</f>
        <v>369600000</v>
      </c>
      <c r="X23" s="357"/>
      <c r="Y23" s="523"/>
    </row>
    <row r="24" spans="1:25" ht="25.5" customHeight="1">
      <c r="A24" s="423"/>
      <c r="B24" s="512" t="s">
        <v>555</v>
      </c>
      <c r="C24" s="512" t="s">
        <v>473</v>
      </c>
      <c r="D24" s="579">
        <v>3</v>
      </c>
      <c r="E24" s="537" t="s">
        <v>474</v>
      </c>
      <c r="F24" s="533">
        <f>+W24+W26+W25</f>
        <v>385300000</v>
      </c>
      <c r="G24" s="448" t="s">
        <v>52</v>
      </c>
      <c r="H24" s="447" t="s">
        <v>52</v>
      </c>
      <c r="I24" s="444" t="s">
        <v>52</v>
      </c>
      <c r="J24" s="447" t="s">
        <v>53</v>
      </c>
      <c r="K24" s="444" t="s">
        <v>52</v>
      </c>
      <c r="L24" s="357" t="s">
        <v>52</v>
      </c>
      <c r="M24" s="444" t="s">
        <v>52</v>
      </c>
      <c r="N24" s="580" t="s">
        <v>556</v>
      </c>
      <c r="O24" s="363" t="s">
        <v>475</v>
      </c>
      <c r="P24" s="438" t="s">
        <v>476</v>
      </c>
      <c r="Q24" s="512" t="s">
        <v>56</v>
      </c>
      <c r="R24" s="438">
        <v>8</v>
      </c>
      <c r="S24" s="357" t="s">
        <v>113</v>
      </c>
      <c r="T24" s="455">
        <v>44593</v>
      </c>
      <c r="U24" s="455">
        <v>44926</v>
      </c>
      <c r="V24" s="180" t="s">
        <v>58</v>
      </c>
      <c r="W24" s="9">
        <f>7700000*1*12</f>
        <v>92400000</v>
      </c>
      <c r="X24" s="357" t="s">
        <v>67</v>
      </c>
      <c r="Y24" s="523" t="s">
        <v>557</v>
      </c>
    </row>
    <row r="25" spans="1:25" ht="25.5" customHeight="1">
      <c r="A25" s="423"/>
      <c r="B25" s="512"/>
      <c r="C25" s="512"/>
      <c r="D25" s="579"/>
      <c r="E25" s="537"/>
      <c r="F25" s="533"/>
      <c r="G25" s="448"/>
      <c r="H25" s="447"/>
      <c r="I25" s="444"/>
      <c r="J25" s="447"/>
      <c r="K25" s="444"/>
      <c r="L25" s="357"/>
      <c r="M25" s="444"/>
      <c r="N25" s="580"/>
      <c r="O25" s="363"/>
      <c r="P25" s="438"/>
      <c r="Q25" s="512"/>
      <c r="R25" s="438"/>
      <c r="S25" s="357"/>
      <c r="T25" s="455"/>
      <c r="U25" s="455"/>
      <c r="V25" s="34" t="s">
        <v>546</v>
      </c>
      <c r="W25" s="9">
        <f>375000000/2</f>
        <v>187500000</v>
      </c>
      <c r="X25" s="357"/>
      <c r="Y25" s="523"/>
    </row>
    <row r="26" spans="1:25" ht="23.25" customHeight="1">
      <c r="A26" s="423"/>
      <c r="B26" s="512"/>
      <c r="C26" s="512"/>
      <c r="D26" s="579"/>
      <c r="E26" s="537"/>
      <c r="F26" s="533"/>
      <c r="G26" s="448"/>
      <c r="H26" s="447"/>
      <c r="I26" s="444"/>
      <c r="J26" s="447"/>
      <c r="K26" s="444"/>
      <c r="L26" s="357"/>
      <c r="M26" s="444"/>
      <c r="N26" s="580"/>
      <c r="O26" s="363"/>
      <c r="P26" s="438"/>
      <c r="Q26" s="512"/>
      <c r="R26" s="438"/>
      <c r="S26" s="357"/>
      <c r="T26" s="455"/>
      <c r="U26" s="455"/>
      <c r="V26" s="180" t="s">
        <v>426</v>
      </c>
      <c r="W26" s="9">
        <v>105400000</v>
      </c>
      <c r="X26" s="357"/>
      <c r="Y26" s="523"/>
    </row>
    <row r="27" spans="1:25" ht="25.5" customHeight="1">
      <c r="A27" s="423"/>
      <c r="B27" s="512"/>
      <c r="C27" s="512"/>
      <c r="D27" s="579"/>
      <c r="E27" s="537" t="s">
        <v>477</v>
      </c>
      <c r="F27" s="533">
        <f>+W27+W29+W28</f>
        <v>303700000</v>
      </c>
      <c r="G27" s="448"/>
      <c r="H27" s="447"/>
      <c r="I27" s="444"/>
      <c r="J27" s="447"/>
      <c r="K27" s="444"/>
      <c r="L27" s="357"/>
      <c r="M27" s="444"/>
      <c r="N27" s="580"/>
      <c r="O27" s="577" t="s">
        <v>548</v>
      </c>
      <c r="P27" s="512" t="s">
        <v>478</v>
      </c>
      <c r="Q27" s="512" t="s">
        <v>56</v>
      </c>
      <c r="R27" s="438">
        <v>15</v>
      </c>
      <c r="S27" s="357" t="s">
        <v>113</v>
      </c>
      <c r="T27" s="455">
        <v>44593</v>
      </c>
      <c r="U27" s="455">
        <v>44926</v>
      </c>
      <c r="V27" s="180" t="s">
        <v>58</v>
      </c>
      <c r="W27" s="9">
        <f>7700000*1*12</f>
        <v>92400000</v>
      </c>
      <c r="X27" s="357"/>
      <c r="Y27" s="523"/>
    </row>
    <row r="28" spans="1:25" ht="25.5" customHeight="1">
      <c r="A28" s="423"/>
      <c r="B28" s="512"/>
      <c r="C28" s="512"/>
      <c r="D28" s="579"/>
      <c r="E28" s="537"/>
      <c r="F28" s="533"/>
      <c r="G28" s="448"/>
      <c r="H28" s="447"/>
      <c r="I28" s="444"/>
      <c r="J28" s="447"/>
      <c r="K28" s="444"/>
      <c r="L28" s="357"/>
      <c r="M28" s="444"/>
      <c r="N28" s="580"/>
      <c r="O28" s="577"/>
      <c r="P28" s="512"/>
      <c r="Q28" s="512"/>
      <c r="R28" s="438"/>
      <c r="S28" s="357"/>
      <c r="T28" s="455"/>
      <c r="U28" s="455"/>
      <c r="V28" s="34" t="s">
        <v>546</v>
      </c>
      <c r="W28" s="9">
        <f>375000000/2</f>
        <v>187500000</v>
      </c>
      <c r="X28" s="357"/>
      <c r="Y28" s="523"/>
    </row>
    <row r="29" spans="1:25" ht="22.5" customHeight="1">
      <c r="A29" s="423"/>
      <c r="B29" s="512"/>
      <c r="C29" s="512"/>
      <c r="D29" s="579"/>
      <c r="E29" s="537"/>
      <c r="F29" s="533"/>
      <c r="G29" s="448"/>
      <c r="H29" s="447"/>
      <c r="I29" s="444"/>
      <c r="J29" s="447"/>
      <c r="K29" s="444"/>
      <c r="L29" s="357"/>
      <c r="M29" s="444"/>
      <c r="N29" s="580"/>
      <c r="O29" s="577"/>
      <c r="P29" s="512"/>
      <c r="Q29" s="512"/>
      <c r="R29" s="438"/>
      <c r="S29" s="357"/>
      <c r="T29" s="455"/>
      <c r="U29" s="455"/>
      <c r="V29" s="180" t="s">
        <v>426</v>
      </c>
      <c r="W29" s="9">
        <v>23800000</v>
      </c>
      <c r="X29" s="357"/>
      <c r="Y29" s="523"/>
    </row>
    <row r="30" spans="1:25" ht="25.5" customHeight="1">
      <c r="A30" s="423"/>
      <c r="B30" s="512"/>
      <c r="C30" s="512"/>
      <c r="D30" s="579"/>
      <c r="E30" s="537" t="s">
        <v>458</v>
      </c>
      <c r="F30" s="533">
        <f>+W30+W31</f>
        <v>112400000</v>
      </c>
      <c r="G30" s="448"/>
      <c r="H30" s="447"/>
      <c r="I30" s="444"/>
      <c r="J30" s="447"/>
      <c r="K30" s="444"/>
      <c r="L30" s="357"/>
      <c r="M30" s="444"/>
      <c r="N30" s="580"/>
      <c r="O30" s="577" t="s">
        <v>558</v>
      </c>
      <c r="P30" s="512" t="s">
        <v>480</v>
      </c>
      <c r="Q30" s="512" t="s">
        <v>56</v>
      </c>
      <c r="R30" s="438">
        <v>5</v>
      </c>
      <c r="S30" s="357" t="s">
        <v>113</v>
      </c>
      <c r="T30" s="455">
        <v>44593</v>
      </c>
      <c r="U30" s="455">
        <v>44926</v>
      </c>
      <c r="V30" s="180" t="s">
        <v>58</v>
      </c>
      <c r="W30" s="9">
        <f>7700000*1*12</f>
        <v>92400000</v>
      </c>
      <c r="X30" s="357"/>
      <c r="Y30" s="523"/>
    </row>
    <row r="31" spans="1:25" ht="42" customHeight="1">
      <c r="A31" s="423"/>
      <c r="B31" s="512"/>
      <c r="C31" s="512"/>
      <c r="D31" s="579"/>
      <c r="E31" s="537"/>
      <c r="F31" s="533"/>
      <c r="G31" s="448"/>
      <c r="H31" s="447"/>
      <c r="I31" s="444"/>
      <c r="J31" s="447"/>
      <c r="K31" s="444"/>
      <c r="L31" s="357"/>
      <c r="M31" s="444"/>
      <c r="N31" s="580"/>
      <c r="O31" s="577"/>
      <c r="P31" s="512"/>
      <c r="Q31" s="512"/>
      <c r="R31" s="438"/>
      <c r="S31" s="357"/>
      <c r="T31" s="455"/>
      <c r="U31" s="455"/>
      <c r="V31" s="10" t="s">
        <v>559</v>
      </c>
      <c r="W31" s="9">
        <v>20000000</v>
      </c>
      <c r="X31" s="357"/>
      <c r="Y31" s="523"/>
    </row>
    <row r="32" spans="1:25" ht="33.75" customHeight="1">
      <c r="A32" s="423"/>
      <c r="B32" s="512"/>
      <c r="C32" s="512"/>
      <c r="D32" s="579"/>
      <c r="E32" s="182" t="s">
        <v>482</v>
      </c>
      <c r="F32" s="203">
        <f>+W32</f>
        <v>92400000</v>
      </c>
      <c r="G32" s="448"/>
      <c r="H32" s="447"/>
      <c r="I32" s="444"/>
      <c r="J32" s="447"/>
      <c r="K32" s="444"/>
      <c r="L32" s="357"/>
      <c r="M32" s="444"/>
      <c r="N32" s="580"/>
      <c r="O32" s="577"/>
      <c r="P32" s="512"/>
      <c r="Q32" s="512"/>
      <c r="R32" s="438"/>
      <c r="S32" s="357"/>
      <c r="T32" s="455"/>
      <c r="U32" s="455"/>
      <c r="V32" s="180" t="s">
        <v>58</v>
      </c>
      <c r="W32" s="9">
        <f>7700000*1*12</f>
        <v>92400000</v>
      </c>
      <c r="X32" s="357"/>
      <c r="Y32" s="523"/>
    </row>
    <row r="33" spans="1:25" ht="33" customHeight="1">
      <c r="A33" s="423"/>
      <c r="B33" s="512"/>
      <c r="C33" s="512"/>
      <c r="D33" s="579"/>
      <c r="E33" s="537" t="s">
        <v>560</v>
      </c>
      <c r="F33" s="533">
        <f>+W33+W34</f>
        <v>5684800000</v>
      </c>
      <c r="G33" s="448"/>
      <c r="H33" s="447"/>
      <c r="I33" s="444"/>
      <c r="J33" s="447"/>
      <c r="K33" s="444"/>
      <c r="L33" s="357"/>
      <c r="M33" s="444"/>
      <c r="N33" s="580"/>
      <c r="O33" s="577" t="s">
        <v>484</v>
      </c>
      <c r="P33" s="512" t="s">
        <v>485</v>
      </c>
      <c r="Q33" s="512" t="s">
        <v>56</v>
      </c>
      <c r="R33" s="438">
        <v>5</v>
      </c>
      <c r="S33" s="357" t="s">
        <v>113</v>
      </c>
      <c r="T33" s="455">
        <v>44682</v>
      </c>
      <c r="U33" s="455">
        <v>44926</v>
      </c>
      <c r="V33" s="180" t="s">
        <v>58</v>
      </c>
      <c r="W33" s="9">
        <f>7700000*2*12</f>
        <v>184800000</v>
      </c>
      <c r="X33" s="357"/>
      <c r="Y33" s="523"/>
    </row>
    <row r="34" spans="1:25" ht="25.5">
      <c r="A34" s="423"/>
      <c r="B34" s="512"/>
      <c r="C34" s="512"/>
      <c r="D34" s="579"/>
      <c r="E34" s="537"/>
      <c r="F34" s="533"/>
      <c r="G34" s="448"/>
      <c r="H34" s="447"/>
      <c r="I34" s="444"/>
      <c r="J34" s="447"/>
      <c r="K34" s="444"/>
      <c r="L34" s="357"/>
      <c r="M34" s="444"/>
      <c r="N34" s="580"/>
      <c r="O34" s="577"/>
      <c r="P34" s="512"/>
      <c r="Q34" s="512"/>
      <c r="R34" s="438"/>
      <c r="S34" s="357"/>
      <c r="T34" s="455"/>
      <c r="U34" s="455"/>
      <c r="V34" s="180" t="s">
        <v>487</v>
      </c>
      <c r="W34" s="9">
        <v>5500000000</v>
      </c>
      <c r="X34" s="357"/>
      <c r="Y34" s="523"/>
    </row>
    <row r="35" spans="1:25" ht="25.5" customHeight="1">
      <c r="A35" s="423"/>
      <c r="B35" s="512"/>
      <c r="C35" s="512"/>
      <c r="D35" s="579"/>
      <c r="E35" s="182" t="s">
        <v>488</v>
      </c>
      <c r="F35" s="204">
        <f>+W35</f>
        <v>92400000</v>
      </c>
      <c r="G35" s="448"/>
      <c r="H35" s="447"/>
      <c r="I35" s="444"/>
      <c r="J35" s="447"/>
      <c r="K35" s="444"/>
      <c r="L35" s="357"/>
      <c r="M35" s="444"/>
      <c r="N35" s="580"/>
      <c r="O35" s="577" t="s">
        <v>561</v>
      </c>
      <c r="P35" s="512" t="s">
        <v>473</v>
      </c>
      <c r="Q35" s="512" t="s">
        <v>56</v>
      </c>
      <c r="R35" s="438">
        <v>3</v>
      </c>
      <c r="S35" s="357" t="s">
        <v>113</v>
      </c>
      <c r="T35" s="455">
        <v>44780</v>
      </c>
      <c r="U35" s="455">
        <v>44926</v>
      </c>
      <c r="V35" s="180" t="s">
        <v>58</v>
      </c>
      <c r="W35" s="9">
        <f>7700000*1*12</f>
        <v>92400000</v>
      </c>
      <c r="X35" s="357"/>
      <c r="Y35" s="523"/>
    </row>
    <row r="36" spans="1:25" ht="25.5" customHeight="1">
      <c r="A36" s="423"/>
      <c r="B36" s="512"/>
      <c r="C36" s="512"/>
      <c r="D36" s="579"/>
      <c r="E36" s="537" t="s">
        <v>562</v>
      </c>
      <c r="F36" s="533">
        <f>+W36+W37</f>
        <v>119600000</v>
      </c>
      <c r="G36" s="448"/>
      <c r="H36" s="447"/>
      <c r="I36" s="444"/>
      <c r="J36" s="447"/>
      <c r="K36" s="444"/>
      <c r="L36" s="357"/>
      <c r="M36" s="444"/>
      <c r="N36" s="580"/>
      <c r="O36" s="577"/>
      <c r="P36" s="512"/>
      <c r="Q36" s="512"/>
      <c r="R36" s="438"/>
      <c r="S36" s="357"/>
      <c r="T36" s="455"/>
      <c r="U36" s="455"/>
      <c r="V36" s="180" t="s">
        <v>58</v>
      </c>
      <c r="W36" s="9">
        <f>7700000*1*12</f>
        <v>92400000</v>
      </c>
      <c r="X36" s="357"/>
      <c r="Y36" s="523"/>
    </row>
    <row r="37" spans="1:25" ht="15" customHeight="1">
      <c r="A37" s="423"/>
      <c r="B37" s="512"/>
      <c r="C37" s="512"/>
      <c r="D37" s="579"/>
      <c r="E37" s="537"/>
      <c r="F37" s="533"/>
      <c r="G37" s="448"/>
      <c r="H37" s="447"/>
      <c r="I37" s="444"/>
      <c r="J37" s="447"/>
      <c r="K37" s="444"/>
      <c r="L37" s="357"/>
      <c r="M37" s="444"/>
      <c r="N37" s="580"/>
      <c r="O37" s="577"/>
      <c r="P37" s="512"/>
      <c r="Q37" s="512"/>
      <c r="R37" s="438"/>
      <c r="S37" s="357"/>
      <c r="T37" s="455"/>
      <c r="U37" s="455"/>
      <c r="V37" s="180" t="s">
        <v>426</v>
      </c>
      <c r="W37" s="9">
        <v>27200000</v>
      </c>
      <c r="X37" s="357"/>
      <c r="Y37" s="523"/>
    </row>
    <row r="38" spans="1:25" ht="25.5" customHeight="1" collapsed="1">
      <c r="A38" s="423" t="s">
        <v>563</v>
      </c>
      <c r="B38" s="512" t="s">
        <v>564</v>
      </c>
      <c r="C38" s="512" t="s">
        <v>565</v>
      </c>
      <c r="D38" s="556">
        <v>1</v>
      </c>
      <c r="E38" s="182" t="s">
        <v>494</v>
      </c>
      <c r="F38" s="203">
        <f>+W38</f>
        <v>92400000</v>
      </c>
      <c r="G38" s="448" t="s">
        <v>52</v>
      </c>
      <c r="H38" s="447" t="s">
        <v>52</v>
      </c>
      <c r="I38" s="447" t="s">
        <v>52</v>
      </c>
      <c r="J38" s="447" t="s">
        <v>53</v>
      </c>
      <c r="K38" s="447" t="s">
        <v>52</v>
      </c>
      <c r="L38" s="447" t="s">
        <v>52</v>
      </c>
      <c r="M38" s="447" t="s">
        <v>52</v>
      </c>
      <c r="N38" s="429" t="s">
        <v>556</v>
      </c>
      <c r="O38" s="577" t="s">
        <v>548</v>
      </c>
      <c r="P38" s="512" t="s">
        <v>566</v>
      </c>
      <c r="Q38" s="512" t="s">
        <v>56</v>
      </c>
      <c r="R38" s="512">
        <v>1</v>
      </c>
      <c r="S38" s="357" t="s">
        <v>113</v>
      </c>
      <c r="T38" s="455">
        <v>44621</v>
      </c>
      <c r="U38" s="455">
        <v>44926</v>
      </c>
      <c r="V38" s="180" t="s">
        <v>58</v>
      </c>
      <c r="W38" s="9">
        <f>7700000*1*12</f>
        <v>92400000</v>
      </c>
      <c r="X38" s="357" t="s">
        <v>67</v>
      </c>
      <c r="Y38" s="523" t="s">
        <v>545</v>
      </c>
    </row>
    <row r="39" spans="1:25" ht="18.75" customHeight="1">
      <c r="A39" s="423"/>
      <c r="B39" s="512"/>
      <c r="C39" s="512"/>
      <c r="D39" s="556"/>
      <c r="E39" s="537" t="s">
        <v>418</v>
      </c>
      <c r="F39" s="533">
        <f>+W39+W40</f>
        <v>157000000</v>
      </c>
      <c r="G39" s="448"/>
      <c r="H39" s="447"/>
      <c r="I39" s="447"/>
      <c r="J39" s="447"/>
      <c r="K39" s="447"/>
      <c r="L39" s="447"/>
      <c r="M39" s="447"/>
      <c r="N39" s="429"/>
      <c r="O39" s="577"/>
      <c r="P39" s="512"/>
      <c r="Q39" s="512"/>
      <c r="R39" s="512"/>
      <c r="S39" s="357"/>
      <c r="T39" s="455"/>
      <c r="U39" s="455"/>
      <c r="V39" s="180" t="s">
        <v>58</v>
      </c>
      <c r="W39" s="9">
        <f>7700000*1*12</f>
        <v>92400000</v>
      </c>
      <c r="X39" s="357"/>
      <c r="Y39" s="523"/>
    </row>
    <row r="40" spans="1:25" ht="18.75" customHeight="1">
      <c r="A40" s="423"/>
      <c r="B40" s="512"/>
      <c r="C40" s="512"/>
      <c r="D40" s="556"/>
      <c r="E40" s="537"/>
      <c r="F40" s="533"/>
      <c r="G40" s="448"/>
      <c r="H40" s="447"/>
      <c r="I40" s="447"/>
      <c r="J40" s="447"/>
      <c r="K40" s="447"/>
      <c r="L40" s="447"/>
      <c r="M40" s="447"/>
      <c r="N40" s="429"/>
      <c r="O40" s="577"/>
      <c r="P40" s="512"/>
      <c r="Q40" s="512"/>
      <c r="R40" s="512"/>
      <c r="S40" s="357"/>
      <c r="T40" s="455"/>
      <c r="U40" s="455"/>
      <c r="V40" s="180" t="s">
        <v>426</v>
      </c>
      <c r="W40" s="9">
        <f>3400000*19</f>
        <v>64600000</v>
      </c>
      <c r="X40" s="357"/>
      <c r="Y40" s="523"/>
    </row>
    <row r="41" spans="1:25" ht="15" customHeight="1">
      <c r="A41" s="423"/>
      <c r="B41" s="512"/>
      <c r="C41" s="512"/>
      <c r="D41" s="556"/>
      <c r="E41" s="537" t="s">
        <v>567</v>
      </c>
      <c r="F41" s="533">
        <f>+W41+W42</f>
        <v>106000000</v>
      </c>
      <c r="G41" s="448"/>
      <c r="H41" s="447"/>
      <c r="I41" s="447"/>
      <c r="J41" s="447"/>
      <c r="K41" s="447"/>
      <c r="L41" s="447"/>
      <c r="M41" s="447"/>
      <c r="N41" s="429"/>
      <c r="O41" s="577"/>
      <c r="P41" s="512"/>
      <c r="Q41" s="512"/>
      <c r="R41" s="512"/>
      <c r="S41" s="357"/>
      <c r="T41" s="455"/>
      <c r="U41" s="455"/>
      <c r="V41" s="180" t="s">
        <v>58</v>
      </c>
      <c r="W41" s="9">
        <f>7700000*1*12</f>
        <v>92400000</v>
      </c>
      <c r="X41" s="357"/>
      <c r="Y41" s="523"/>
    </row>
    <row r="42" spans="1:25" ht="15" customHeight="1">
      <c r="A42" s="423"/>
      <c r="B42" s="512"/>
      <c r="C42" s="512"/>
      <c r="D42" s="556"/>
      <c r="E42" s="537"/>
      <c r="F42" s="533"/>
      <c r="G42" s="448"/>
      <c r="H42" s="447"/>
      <c r="I42" s="447"/>
      <c r="J42" s="447"/>
      <c r="K42" s="447"/>
      <c r="L42" s="447"/>
      <c r="M42" s="447"/>
      <c r="N42" s="429"/>
      <c r="O42" s="577"/>
      <c r="P42" s="512"/>
      <c r="Q42" s="512"/>
      <c r="R42" s="512"/>
      <c r="S42" s="357"/>
      <c r="T42" s="455"/>
      <c r="U42" s="455"/>
      <c r="V42" s="180" t="s">
        <v>426</v>
      </c>
      <c r="W42" s="9">
        <f>3400000*4</f>
        <v>13600000</v>
      </c>
      <c r="X42" s="357"/>
      <c r="Y42" s="523"/>
    </row>
    <row r="43" spans="1:25" ht="15" customHeight="1">
      <c r="A43" s="423"/>
      <c r="B43" s="512"/>
      <c r="C43" s="512"/>
      <c r="D43" s="556"/>
      <c r="E43" s="537" t="s">
        <v>568</v>
      </c>
      <c r="F43" s="533">
        <f>+W43+W44</f>
        <v>153600000</v>
      </c>
      <c r="G43" s="448"/>
      <c r="H43" s="447"/>
      <c r="I43" s="447"/>
      <c r="J43" s="447"/>
      <c r="K43" s="447"/>
      <c r="L43" s="447"/>
      <c r="M43" s="447"/>
      <c r="N43" s="429"/>
      <c r="O43" s="577" t="s">
        <v>498</v>
      </c>
      <c r="P43" s="512" t="s">
        <v>493</v>
      </c>
      <c r="Q43" s="512" t="s">
        <v>56</v>
      </c>
      <c r="R43" s="512">
        <v>1</v>
      </c>
      <c r="S43" s="357" t="s">
        <v>113</v>
      </c>
      <c r="T43" s="455">
        <v>44621</v>
      </c>
      <c r="U43" s="455">
        <v>44926</v>
      </c>
      <c r="V43" s="180" t="s">
        <v>58</v>
      </c>
      <c r="W43" s="9">
        <f>7700000*1*12</f>
        <v>92400000</v>
      </c>
      <c r="X43" s="357"/>
      <c r="Y43" s="523"/>
    </row>
    <row r="44" spans="1:25" ht="32.25" customHeight="1">
      <c r="A44" s="423"/>
      <c r="B44" s="512"/>
      <c r="C44" s="512"/>
      <c r="D44" s="556"/>
      <c r="E44" s="537"/>
      <c r="F44" s="533"/>
      <c r="G44" s="448"/>
      <c r="H44" s="447"/>
      <c r="I44" s="447"/>
      <c r="J44" s="447"/>
      <c r="K44" s="447"/>
      <c r="L44" s="447"/>
      <c r="M44" s="447"/>
      <c r="N44" s="429"/>
      <c r="O44" s="577"/>
      <c r="P44" s="512"/>
      <c r="Q44" s="512"/>
      <c r="R44" s="512"/>
      <c r="S44" s="357"/>
      <c r="T44" s="455"/>
      <c r="U44" s="455"/>
      <c r="V44" s="180" t="s">
        <v>426</v>
      </c>
      <c r="W44" s="9">
        <f>3400000*18</f>
        <v>61200000</v>
      </c>
      <c r="X44" s="357"/>
      <c r="Y44" s="523"/>
    </row>
    <row r="45" spans="1:25" ht="45.75" customHeight="1">
      <c r="A45" s="423"/>
      <c r="B45" s="512"/>
      <c r="C45" s="512"/>
      <c r="D45" s="556"/>
      <c r="E45" s="182" t="s">
        <v>500</v>
      </c>
      <c r="F45" s="203">
        <f>+W45</f>
        <v>206000000</v>
      </c>
      <c r="G45" s="448"/>
      <c r="H45" s="447"/>
      <c r="I45" s="447"/>
      <c r="J45" s="447"/>
      <c r="K45" s="447"/>
      <c r="L45" s="447"/>
      <c r="M45" s="447"/>
      <c r="N45" s="429"/>
      <c r="O45" s="577"/>
      <c r="P45" s="512"/>
      <c r="Q45" s="512"/>
      <c r="R45" s="512"/>
      <c r="S45" s="357"/>
      <c r="T45" s="455"/>
      <c r="U45" s="455"/>
      <c r="V45" s="34" t="s">
        <v>546</v>
      </c>
      <c r="W45" s="9">
        <v>206000000</v>
      </c>
      <c r="X45" s="357"/>
      <c r="Y45" s="523"/>
    </row>
    <row r="46" spans="1:25" ht="25.5" customHeight="1" collapsed="1">
      <c r="A46" s="423"/>
      <c r="B46" s="438" t="s">
        <v>501</v>
      </c>
      <c r="C46" s="438" t="s">
        <v>502</v>
      </c>
      <c r="D46" s="579">
        <v>7</v>
      </c>
      <c r="E46" s="543" t="s">
        <v>418</v>
      </c>
      <c r="F46" s="524">
        <f>+W46+W47</f>
        <v>387199999.99999791</v>
      </c>
      <c r="G46" s="426" t="s">
        <v>52</v>
      </c>
      <c r="H46" s="408" t="s">
        <v>52</v>
      </c>
      <c r="I46" s="408" t="s">
        <v>52</v>
      </c>
      <c r="J46" s="408" t="s">
        <v>53</v>
      </c>
      <c r="K46" s="408" t="s">
        <v>52</v>
      </c>
      <c r="L46" s="408" t="s">
        <v>52</v>
      </c>
      <c r="M46" s="360" t="s">
        <v>53</v>
      </c>
      <c r="N46" s="429" t="s">
        <v>556</v>
      </c>
      <c r="O46" s="454" t="s">
        <v>548</v>
      </c>
      <c r="P46" s="438" t="s">
        <v>504</v>
      </c>
      <c r="Q46" s="438" t="s">
        <v>56</v>
      </c>
      <c r="R46" s="438">
        <v>7</v>
      </c>
      <c r="S46" s="360" t="s">
        <v>113</v>
      </c>
      <c r="T46" s="364">
        <v>44621</v>
      </c>
      <c r="U46" s="364">
        <v>44926</v>
      </c>
      <c r="V46" s="178" t="s">
        <v>58</v>
      </c>
      <c r="W46" s="11">
        <f>7700000*3.8225108225108*12</f>
        <v>353199999.99999791</v>
      </c>
      <c r="X46" s="360" t="s">
        <v>67</v>
      </c>
      <c r="Y46" s="361" t="s">
        <v>557</v>
      </c>
    </row>
    <row r="47" spans="1:25" ht="30" customHeight="1">
      <c r="A47" s="423"/>
      <c r="B47" s="438"/>
      <c r="C47" s="438"/>
      <c r="D47" s="579"/>
      <c r="E47" s="543"/>
      <c r="F47" s="524"/>
      <c r="G47" s="426"/>
      <c r="H47" s="408"/>
      <c r="I47" s="408"/>
      <c r="J47" s="408"/>
      <c r="K47" s="408"/>
      <c r="L47" s="408"/>
      <c r="M47" s="360"/>
      <c r="N47" s="429"/>
      <c r="O47" s="454"/>
      <c r="P47" s="438"/>
      <c r="Q47" s="438"/>
      <c r="R47" s="438"/>
      <c r="S47" s="360"/>
      <c r="T47" s="364"/>
      <c r="U47" s="364"/>
      <c r="V47" s="180" t="s">
        <v>426</v>
      </c>
      <c r="W47" s="11">
        <f>3400000*10</f>
        <v>34000000</v>
      </c>
      <c r="X47" s="360"/>
      <c r="Y47" s="361"/>
    </row>
    <row r="48" spans="1:25" ht="38.25" customHeight="1">
      <c r="A48" s="423"/>
      <c r="B48" s="438"/>
      <c r="C48" s="438"/>
      <c r="D48" s="579"/>
      <c r="E48" s="184" t="s">
        <v>569</v>
      </c>
      <c r="F48" s="205">
        <f>+W48</f>
        <v>184800000</v>
      </c>
      <c r="G48" s="426"/>
      <c r="H48" s="408"/>
      <c r="I48" s="408"/>
      <c r="J48" s="408"/>
      <c r="K48" s="408"/>
      <c r="L48" s="408"/>
      <c r="M48" s="360"/>
      <c r="N48" s="429"/>
      <c r="O48" s="454"/>
      <c r="P48" s="438"/>
      <c r="Q48" s="438"/>
      <c r="R48" s="438"/>
      <c r="S48" s="360"/>
      <c r="T48" s="364"/>
      <c r="U48" s="364"/>
      <c r="V48" s="178" t="s">
        <v>58</v>
      </c>
      <c r="W48" s="11">
        <f>7700000*2*12</f>
        <v>184800000</v>
      </c>
      <c r="X48" s="360"/>
      <c r="Y48" s="361"/>
    </row>
    <row r="49" spans="1:25" ht="59.25" customHeight="1">
      <c r="A49" s="423"/>
      <c r="B49" s="438"/>
      <c r="C49" s="438"/>
      <c r="D49" s="579"/>
      <c r="E49" s="543" t="s">
        <v>570</v>
      </c>
      <c r="F49" s="524">
        <f>+W49+W50+W51</f>
        <v>350200000</v>
      </c>
      <c r="G49" s="426"/>
      <c r="H49" s="408"/>
      <c r="I49" s="408"/>
      <c r="J49" s="408"/>
      <c r="K49" s="408"/>
      <c r="L49" s="408"/>
      <c r="M49" s="360"/>
      <c r="N49" s="429"/>
      <c r="O49" s="454" t="s">
        <v>571</v>
      </c>
      <c r="P49" s="438" t="s">
        <v>508</v>
      </c>
      <c r="Q49" s="438" t="s">
        <v>56</v>
      </c>
      <c r="R49" s="438">
        <v>7</v>
      </c>
      <c r="S49" s="360" t="s">
        <v>113</v>
      </c>
      <c r="T49" s="364">
        <v>44621</v>
      </c>
      <c r="U49" s="364">
        <v>44926</v>
      </c>
      <c r="V49" s="178" t="s">
        <v>58</v>
      </c>
      <c r="W49" s="11">
        <f>7700000*2*12</f>
        <v>184800000</v>
      </c>
      <c r="X49" s="360"/>
      <c r="Y49" s="361"/>
    </row>
    <row r="50" spans="1:25" ht="49.5" customHeight="1">
      <c r="A50" s="423"/>
      <c r="B50" s="438"/>
      <c r="C50" s="438"/>
      <c r="D50" s="579"/>
      <c r="E50" s="543"/>
      <c r="F50" s="524"/>
      <c r="G50" s="426"/>
      <c r="H50" s="408"/>
      <c r="I50" s="408"/>
      <c r="J50" s="408"/>
      <c r="K50" s="408"/>
      <c r="L50" s="408"/>
      <c r="M50" s="360"/>
      <c r="N50" s="429"/>
      <c r="O50" s="454"/>
      <c r="P50" s="438"/>
      <c r="Q50" s="438"/>
      <c r="R50" s="438"/>
      <c r="S50" s="360"/>
      <c r="T50" s="364"/>
      <c r="U50" s="364"/>
      <c r="V50" s="34" t="s">
        <v>546</v>
      </c>
      <c r="W50" s="11">
        <v>162000000</v>
      </c>
      <c r="X50" s="360"/>
      <c r="Y50" s="361"/>
    </row>
    <row r="51" spans="1:25" ht="32.25" customHeight="1">
      <c r="A51" s="423"/>
      <c r="B51" s="438"/>
      <c r="C51" s="438"/>
      <c r="D51" s="579"/>
      <c r="E51" s="543"/>
      <c r="F51" s="524"/>
      <c r="G51" s="426"/>
      <c r="H51" s="408"/>
      <c r="I51" s="408"/>
      <c r="J51" s="408"/>
      <c r="K51" s="408"/>
      <c r="L51" s="408"/>
      <c r="M51" s="360"/>
      <c r="N51" s="429"/>
      <c r="O51" s="454"/>
      <c r="P51" s="438"/>
      <c r="Q51" s="438"/>
      <c r="R51" s="438"/>
      <c r="S51" s="360"/>
      <c r="T51" s="364"/>
      <c r="U51" s="364"/>
      <c r="V51" s="180" t="s">
        <v>426</v>
      </c>
      <c r="W51" s="11">
        <f>3400000*1</f>
        <v>3400000</v>
      </c>
      <c r="X51" s="360"/>
      <c r="Y51" s="361"/>
    </row>
    <row r="52" spans="1:25" ht="38.25" customHeight="1">
      <c r="A52" s="423"/>
      <c r="B52" s="438"/>
      <c r="C52" s="438"/>
      <c r="D52" s="579"/>
      <c r="E52" s="184" t="s">
        <v>509</v>
      </c>
      <c r="F52" s="205">
        <f>+W52</f>
        <v>277200000</v>
      </c>
      <c r="G52" s="426"/>
      <c r="H52" s="408"/>
      <c r="I52" s="408"/>
      <c r="J52" s="408"/>
      <c r="K52" s="408"/>
      <c r="L52" s="408"/>
      <c r="M52" s="360"/>
      <c r="N52" s="429"/>
      <c r="O52" s="454"/>
      <c r="P52" s="438"/>
      <c r="Q52" s="438"/>
      <c r="R52" s="438"/>
      <c r="S52" s="360"/>
      <c r="T52" s="364"/>
      <c r="U52" s="364"/>
      <c r="V52" s="178" t="s">
        <v>58</v>
      </c>
      <c r="W52" s="11">
        <f>7700000*3*12</f>
        <v>277200000</v>
      </c>
      <c r="X52" s="360"/>
      <c r="Y52" s="361"/>
    </row>
    <row r="53" spans="1:25" ht="55.5" customHeight="1">
      <c r="A53" s="423"/>
      <c r="B53" s="438"/>
      <c r="C53" s="438"/>
      <c r="D53" s="579"/>
      <c r="E53" s="184" t="s">
        <v>572</v>
      </c>
      <c r="F53" s="205">
        <f>+W53</f>
        <v>277200000</v>
      </c>
      <c r="G53" s="426"/>
      <c r="H53" s="408"/>
      <c r="I53" s="408"/>
      <c r="J53" s="408"/>
      <c r="K53" s="408"/>
      <c r="L53" s="408"/>
      <c r="M53" s="360"/>
      <c r="N53" s="429"/>
      <c r="O53" s="454"/>
      <c r="P53" s="438"/>
      <c r="Q53" s="438"/>
      <c r="R53" s="438"/>
      <c r="S53" s="360"/>
      <c r="T53" s="364"/>
      <c r="U53" s="364"/>
      <c r="V53" s="178" t="s">
        <v>58</v>
      </c>
      <c r="W53" s="11">
        <f>7700000*3*12</f>
        <v>277200000</v>
      </c>
      <c r="X53" s="360"/>
      <c r="Y53" s="361"/>
    </row>
    <row r="54" spans="1:25" ht="29.25" customHeight="1">
      <c r="A54" s="423" t="s">
        <v>573</v>
      </c>
      <c r="B54" s="512" t="s">
        <v>574</v>
      </c>
      <c r="C54" s="512" t="s">
        <v>575</v>
      </c>
      <c r="D54" s="579">
        <v>8</v>
      </c>
      <c r="E54" s="537" t="s">
        <v>529</v>
      </c>
      <c r="F54" s="533">
        <f>+W54+W55</f>
        <v>95800000</v>
      </c>
      <c r="G54" s="448" t="s">
        <v>52</v>
      </c>
      <c r="H54" s="447" t="s">
        <v>52</v>
      </c>
      <c r="I54" s="447" t="s">
        <v>52</v>
      </c>
      <c r="J54" s="447" t="s">
        <v>53</v>
      </c>
      <c r="K54" s="447" t="s">
        <v>52</v>
      </c>
      <c r="L54" s="357" t="s">
        <v>53</v>
      </c>
      <c r="M54" s="360" t="s">
        <v>53</v>
      </c>
      <c r="N54" s="429" t="s">
        <v>556</v>
      </c>
      <c r="O54" s="577" t="s">
        <v>576</v>
      </c>
      <c r="P54" s="512" t="s">
        <v>528</v>
      </c>
      <c r="Q54" s="512" t="s">
        <v>56</v>
      </c>
      <c r="R54" s="512">
        <v>8</v>
      </c>
      <c r="S54" s="585" t="s">
        <v>113</v>
      </c>
      <c r="T54" s="455">
        <v>44742</v>
      </c>
      <c r="U54" s="455">
        <v>44913</v>
      </c>
      <c r="V54" s="180" t="s">
        <v>58</v>
      </c>
      <c r="W54" s="9">
        <f>7700000*1*12</f>
        <v>92400000</v>
      </c>
      <c r="X54" s="357" t="s">
        <v>67</v>
      </c>
      <c r="Y54" s="523" t="s">
        <v>557</v>
      </c>
    </row>
    <row r="55" spans="1:25" ht="29.25" customHeight="1">
      <c r="A55" s="423"/>
      <c r="B55" s="512"/>
      <c r="C55" s="512"/>
      <c r="D55" s="579"/>
      <c r="E55" s="537"/>
      <c r="F55" s="533"/>
      <c r="G55" s="448"/>
      <c r="H55" s="447"/>
      <c r="I55" s="447"/>
      <c r="J55" s="447"/>
      <c r="K55" s="447"/>
      <c r="L55" s="357"/>
      <c r="M55" s="360"/>
      <c r="N55" s="429"/>
      <c r="O55" s="577"/>
      <c r="P55" s="512"/>
      <c r="Q55" s="512"/>
      <c r="R55" s="512"/>
      <c r="S55" s="585"/>
      <c r="T55" s="455"/>
      <c r="U55" s="455"/>
      <c r="V55" s="180" t="s">
        <v>426</v>
      </c>
      <c r="W55" s="9">
        <f>3400000*1</f>
        <v>3400000</v>
      </c>
      <c r="X55" s="357"/>
      <c r="Y55" s="523"/>
    </row>
    <row r="56" spans="1:25" ht="29.25" customHeight="1">
      <c r="A56" s="423"/>
      <c r="B56" s="512"/>
      <c r="C56" s="512"/>
      <c r="D56" s="579"/>
      <c r="E56" s="537" t="s">
        <v>531</v>
      </c>
      <c r="F56" s="533">
        <f>+W56+W57</f>
        <v>95800000</v>
      </c>
      <c r="G56" s="448"/>
      <c r="H56" s="447"/>
      <c r="I56" s="447"/>
      <c r="J56" s="447"/>
      <c r="K56" s="447"/>
      <c r="L56" s="357"/>
      <c r="M56" s="360"/>
      <c r="N56" s="429"/>
      <c r="O56" s="577"/>
      <c r="P56" s="512"/>
      <c r="Q56" s="512"/>
      <c r="R56" s="512"/>
      <c r="S56" s="585"/>
      <c r="T56" s="455"/>
      <c r="U56" s="455"/>
      <c r="V56" s="180" t="s">
        <v>58</v>
      </c>
      <c r="W56" s="9">
        <f>7700000*1*12</f>
        <v>92400000</v>
      </c>
      <c r="X56" s="357"/>
      <c r="Y56" s="523"/>
    </row>
    <row r="57" spans="1:25" ht="29.25" customHeight="1">
      <c r="A57" s="423"/>
      <c r="B57" s="512"/>
      <c r="C57" s="512"/>
      <c r="D57" s="579"/>
      <c r="E57" s="537"/>
      <c r="F57" s="533"/>
      <c r="G57" s="448"/>
      <c r="H57" s="447"/>
      <c r="I57" s="447"/>
      <c r="J57" s="447"/>
      <c r="K57" s="447"/>
      <c r="L57" s="357"/>
      <c r="M57" s="360"/>
      <c r="N57" s="429"/>
      <c r="O57" s="577"/>
      <c r="P57" s="512"/>
      <c r="Q57" s="512"/>
      <c r="R57" s="512"/>
      <c r="S57" s="585"/>
      <c r="T57" s="455"/>
      <c r="U57" s="455"/>
      <c r="V57" s="180" t="s">
        <v>426</v>
      </c>
      <c r="W57" s="9">
        <f>3400000*1</f>
        <v>3400000</v>
      </c>
      <c r="X57" s="357"/>
      <c r="Y57" s="523"/>
    </row>
    <row r="58" spans="1:25" ht="29.25" customHeight="1">
      <c r="A58" s="423"/>
      <c r="B58" s="512"/>
      <c r="C58" s="512"/>
      <c r="D58" s="579"/>
      <c r="E58" s="537" t="s">
        <v>532</v>
      </c>
      <c r="F58" s="533">
        <f>+W58+W59</f>
        <v>2592400000</v>
      </c>
      <c r="G58" s="448"/>
      <c r="H58" s="447"/>
      <c r="I58" s="447"/>
      <c r="J58" s="447"/>
      <c r="K58" s="447"/>
      <c r="L58" s="357"/>
      <c r="M58" s="360"/>
      <c r="N58" s="429"/>
      <c r="O58" s="577"/>
      <c r="P58" s="512"/>
      <c r="Q58" s="512"/>
      <c r="R58" s="512"/>
      <c r="S58" s="585"/>
      <c r="T58" s="455"/>
      <c r="U58" s="455"/>
      <c r="V58" s="32" t="s">
        <v>533</v>
      </c>
      <c r="W58" s="9">
        <v>2500000000</v>
      </c>
      <c r="X58" s="357"/>
      <c r="Y58" s="523"/>
    </row>
    <row r="59" spans="1:25" ht="29.25" customHeight="1">
      <c r="A59" s="423"/>
      <c r="B59" s="512"/>
      <c r="C59" s="512"/>
      <c r="D59" s="579"/>
      <c r="E59" s="537"/>
      <c r="F59" s="533"/>
      <c r="G59" s="448"/>
      <c r="H59" s="447"/>
      <c r="I59" s="447"/>
      <c r="J59" s="447"/>
      <c r="K59" s="447"/>
      <c r="L59" s="357"/>
      <c r="M59" s="360"/>
      <c r="N59" s="429"/>
      <c r="O59" s="577"/>
      <c r="P59" s="512"/>
      <c r="Q59" s="512"/>
      <c r="R59" s="512"/>
      <c r="S59" s="585"/>
      <c r="T59" s="455"/>
      <c r="U59" s="455"/>
      <c r="V59" s="180" t="s">
        <v>58</v>
      </c>
      <c r="W59" s="9">
        <f>7700000*1*12</f>
        <v>92400000</v>
      </c>
      <c r="X59" s="357"/>
      <c r="Y59" s="523"/>
    </row>
    <row r="60" spans="1:25" ht="32.25" customHeight="1">
      <c r="A60" s="423"/>
      <c r="B60" s="512"/>
      <c r="C60" s="512"/>
      <c r="D60" s="579"/>
      <c r="E60" s="537" t="s">
        <v>534</v>
      </c>
      <c r="F60" s="533">
        <f>+W60+W61</f>
        <v>116200000</v>
      </c>
      <c r="G60" s="448"/>
      <c r="H60" s="447"/>
      <c r="I60" s="447"/>
      <c r="J60" s="447"/>
      <c r="K60" s="447"/>
      <c r="L60" s="357"/>
      <c r="M60" s="360"/>
      <c r="N60" s="429"/>
      <c r="O60" s="53" t="s">
        <v>535</v>
      </c>
      <c r="P60" s="32" t="s">
        <v>536</v>
      </c>
      <c r="Q60" s="32" t="s">
        <v>56</v>
      </c>
      <c r="R60" s="32">
        <v>14</v>
      </c>
      <c r="S60" s="130" t="s">
        <v>113</v>
      </c>
      <c r="T60" s="186">
        <v>44621</v>
      </c>
      <c r="U60" s="186">
        <v>44926</v>
      </c>
      <c r="V60" s="180" t="s">
        <v>58</v>
      </c>
      <c r="W60" s="9">
        <f>7700000*1*12</f>
        <v>92400000</v>
      </c>
      <c r="X60" s="357"/>
      <c r="Y60" s="523"/>
    </row>
    <row r="61" spans="1:25" ht="48" customHeight="1">
      <c r="A61" s="456"/>
      <c r="B61" s="548"/>
      <c r="C61" s="548"/>
      <c r="D61" s="581"/>
      <c r="E61" s="583"/>
      <c r="F61" s="584"/>
      <c r="G61" s="549"/>
      <c r="H61" s="545"/>
      <c r="I61" s="545"/>
      <c r="J61" s="545"/>
      <c r="K61" s="545"/>
      <c r="L61" s="457"/>
      <c r="M61" s="586"/>
      <c r="N61" s="587"/>
      <c r="O61" s="208" t="s">
        <v>577</v>
      </c>
      <c r="P61" s="88" t="s">
        <v>538</v>
      </c>
      <c r="Q61" s="196" t="s">
        <v>145</v>
      </c>
      <c r="R61" s="209">
        <v>0.8</v>
      </c>
      <c r="S61" s="131" t="s">
        <v>113</v>
      </c>
      <c r="T61" s="68">
        <v>44621</v>
      </c>
      <c r="U61" s="68">
        <v>44926</v>
      </c>
      <c r="V61" s="197" t="s">
        <v>426</v>
      </c>
      <c r="W61" s="210">
        <f>3400000*7</f>
        <v>23800000</v>
      </c>
      <c r="X61" s="457"/>
      <c r="Y61" s="582"/>
    </row>
    <row r="62" spans="1:25">
      <c r="F62" s="14">
        <f>SUM(F13:F61)</f>
        <v>18000000000</v>
      </c>
      <c r="P62" s="15"/>
      <c r="S62" s="16"/>
      <c r="W62" s="17">
        <f>SUM(W13:W61)</f>
        <v>18000000000</v>
      </c>
      <c r="X62" s="16"/>
    </row>
    <row r="63" spans="1:25">
      <c r="P63" s="15"/>
      <c r="S63" s="16"/>
      <c r="W63" s="18"/>
    </row>
    <row r="64" spans="1:25">
      <c r="P64" s="15"/>
      <c r="S64" s="16"/>
      <c r="W64" s="18"/>
    </row>
    <row r="65" spans="16:23">
      <c r="P65" s="15"/>
      <c r="S65" s="16"/>
      <c r="W65" s="18"/>
    </row>
    <row r="66" spans="16:23">
      <c r="P66" s="15"/>
      <c r="S66" s="16"/>
      <c r="W66" s="18"/>
    </row>
    <row r="67" spans="16:23">
      <c r="P67" s="15"/>
      <c r="S67" s="16"/>
      <c r="W67" s="18"/>
    </row>
    <row r="68" spans="16:23">
      <c r="P68" s="15"/>
      <c r="S68" s="16"/>
      <c r="W68" s="19"/>
    </row>
    <row r="69" spans="16:23">
      <c r="S69" s="16"/>
      <c r="W69" s="19"/>
    </row>
    <row r="70" spans="16:23">
      <c r="S70" s="16"/>
      <c r="W70" s="19"/>
    </row>
    <row r="71" spans="16:23">
      <c r="S71" s="16"/>
      <c r="W71" s="19"/>
    </row>
    <row r="72" spans="16:23">
      <c r="S72" s="16"/>
      <c r="W72" s="19"/>
    </row>
    <row r="73" spans="16:23">
      <c r="S73" s="16"/>
      <c r="W73" s="19"/>
    </row>
    <row r="74" spans="16:23">
      <c r="S74" s="16"/>
    </row>
    <row r="75" spans="16:23">
      <c r="S75" s="16"/>
    </row>
    <row r="76" spans="16:23">
      <c r="S76" s="16"/>
    </row>
    <row r="77" spans="16:23">
      <c r="S77" s="16"/>
    </row>
    <row r="78" spans="16:23">
      <c r="S78" s="16"/>
    </row>
    <row r="79" spans="16:23">
      <c r="S79" s="16"/>
    </row>
    <row r="80" spans="16:23">
      <c r="S80" s="16"/>
    </row>
    <row r="81" spans="19:19">
      <c r="S81" s="16"/>
    </row>
    <row r="82" spans="19:19">
      <c r="S82" s="16"/>
    </row>
    <row r="83" spans="19:19">
      <c r="S83" s="16"/>
    </row>
    <row r="84" spans="19:19">
      <c r="S84" s="16"/>
    </row>
  </sheetData>
  <mergeCells count="259">
    <mergeCell ref="X54:X61"/>
    <mergeCell ref="Y54:Y61"/>
    <mergeCell ref="E56:E57"/>
    <mergeCell ref="F56:F57"/>
    <mergeCell ref="E58:E59"/>
    <mergeCell ref="F58:F59"/>
    <mergeCell ref="E60:E61"/>
    <mergeCell ref="F60:F61"/>
    <mergeCell ref="O54:O59"/>
    <mergeCell ref="P54:P59"/>
    <mergeCell ref="Q54:Q59"/>
    <mergeCell ref="R54:R59"/>
    <mergeCell ref="S54:S59"/>
    <mergeCell ref="T54:T59"/>
    <mergeCell ref="I54:I61"/>
    <mergeCell ref="J54:J61"/>
    <mergeCell ref="K54:K61"/>
    <mergeCell ref="L54:L61"/>
    <mergeCell ref="M54:M61"/>
    <mergeCell ref="N54:N61"/>
    <mergeCell ref="A54:A61"/>
    <mergeCell ref="B54:B61"/>
    <mergeCell ref="C54:C61"/>
    <mergeCell ref="D54:D61"/>
    <mergeCell ref="E54:E55"/>
    <mergeCell ref="F54:F55"/>
    <mergeCell ref="G54:G61"/>
    <mergeCell ref="H54:H61"/>
    <mergeCell ref="U46:U48"/>
    <mergeCell ref="U54:U59"/>
    <mergeCell ref="T49:T53"/>
    <mergeCell ref="U49:U53"/>
    <mergeCell ref="A38:A53"/>
    <mergeCell ref="U43:U45"/>
    <mergeCell ref="B46:B53"/>
    <mergeCell ref="C46:C53"/>
    <mergeCell ref="D46:D53"/>
    <mergeCell ref="H46:H53"/>
    <mergeCell ref="K38:K45"/>
    <mergeCell ref="L38:L45"/>
    <mergeCell ref="U38:U42"/>
    <mergeCell ref="B38:B45"/>
    <mergeCell ref="C38:C45"/>
    <mergeCell ref="D38:D45"/>
    <mergeCell ref="X46:X53"/>
    <mergeCell ref="Y46:Y53"/>
    <mergeCell ref="E49:E51"/>
    <mergeCell ref="F49:F51"/>
    <mergeCell ref="O49:O53"/>
    <mergeCell ref="P49:P53"/>
    <mergeCell ref="Q49:Q53"/>
    <mergeCell ref="R49:R53"/>
    <mergeCell ref="S49:S53"/>
    <mergeCell ref="O46:O48"/>
    <mergeCell ref="P46:P48"/>
    <mergeCell ref="Q46:Q48"/>
    <mergeCell ref="R46:R48"/>
    <mergeCell ref="S46:S48"/>
    <mergeCell ref="T46:T48"/>
    <mergeCell ref="I46:I53"/>
    <mergeCell ref="J46:J53"/>
    <mergeCell ref="K46:K53"/>
    <mergeCell ref="L46:L53"/>
    <mergeCell ref="M46:M53"/>
    <mergeCell ref="N46:N53"/>
    <mergeCell ref="E46:E47"/>
    <mergeCell ref="F46:F47"/>
    <mergeCell ref="G46:G53"/>
    <mergeCell ref="X38:X45"/>
    <mergeCell ref="Y38:Y45"/>
    <mergeCell ref="E39:E40"/>
    <mergeCell ref="F39:F40"/>
    <mergeCell ref="E41:E42"/>
    <mergeCell ref="F41:F42"/>
    <mergeCell ref="E43:E44"/>
    <mergeCell ref="M38:M45"/>
    <mergeCell ref="N38:N45"/>
    <mergeCell ref="O38:O42"/>
    <mergeCell ref="P38:P42"/>
    <mergeCell ref="Q38:Q42"/>
    <mergeCell ref="R38:R42"/>
    <mergeCell ref="O43:O45"/>
    <mergeCell ref="P43:P45"/>
    <mergeCell ref="Q43:Q45"/>
    <mergeCell ref="R43:R45"/>
    <mergeCell ref="G38:G45"/>
    <mergeCell ref="H38:H45"/>
    <mergeCell ref="I38:I45"/>
    <mergeCell ref="J38:J45"/>
    <mergeCell ref="S43:S45"/>
    <mergeCell ref="T43:T45"/>
    <mergeCell ref="F43:F44"/>
    <mergeCell ref="U33:U34"/>
    <mergeCell ref="O35:O37"/>
    <mergeCell ref="P35:P37"/>
    <mergeCell ref="Q35:Q37"/>
    <mergeCell ref="R35:R37"/>
    <mergeCell ref="S35:S37"/>
    <mergeCell ref="T35:T37"/>
    <mergeCell ref="U35:U37"/>
    <mergeCell ref="Q33:Q34"/>
    <mergeCell ref="R33:R34"/>
    <mergeCell ref="T38:T42"/>
    <mergeCell ref="B24:B37"/>
    <mergeCell ref="C24:C37"/>
    <mergeCell ref="S38:S42"/>
    <mergeCell ref="O30:O32"/>
    <mergeCell ref="P30:P32"/>
    <mergeCell ref="Q30:Q32"/>
    <mergeCell ref="R30:R32"/>
    <mergeCell ref="Y24:Y37"/>
    <mergeCell ref="E27:E29"/>
    <mergeCell ref="F27:F29"/>
    <mergeCell ref="O27:O29"/>
    <mergeCell ref="P27:P29"/>
    <mergeCell ref="Q27:Q29"/>
    <mergeCell ref="R27:R29"/>
    <mergeCell ref="S27:S29"/>
    <mergeCell ref="T27:T29"/>
    <mergeCell ref="U27:U29"/>
    <mergeCell ref="Q24:Q26"/>
    <mergeCell ref="R24:R26"/>
    <mergeCell ref="S24:S26"/>
    <mergeCell ref="T24:T26"/>
    <mergeCell ref="U24:U26"/>
    <mergeCell ref="X24:X37"/>
    <mergeCell ref="S30:S32"/>
    <mergeCell ref="T30:T32"/>
    <mergeCell ref="E36:E37"/>
    <mergeCell ref="F36:F37"/>
    <mergeCell ref="E33:E34"/>
    <mergeCell ref="F33:F34"/>
    <mergeCell ref="O33:O34"/>
    <mergeCell ref="P33:P34"/>
    <mergeCell ref="R14:R17"/>
    <mergeCell ref="S14:S17"/>
    <mergeCell ref="T14:T17"/>
    <mergeCell ref="E18:E19"/>
    <mergeCell ref="F18:F19"/>
    <mergeCell ref="O18:O19"/>
    <mergeCell ref="E20:E21"/>
    <mergeCell ref="F20:F21"/>
    <mergeCell ref="O20:O21"/>
    <mergeCell ref="T33:T34"/>
    <mergeCell ref="U14:U17"/>
    <mergeCell ref="D24:D37"/>
    <mergeCell ref="E24:E26"/>
    <mergeCell ref="F24:F26"/>
    <mergeCell ref="G24:G37"/>
    <mergeCell ref="H24:H37"/>
    <mergeCell ref="I24:I37"/>
    <mergeCell ref="J24:J37"/>
    <mergeCell ref="R20:R21"/>
    <mergeCell ref="S20:S21"/>
    <mergeCell ref="U30:U32"/>
    <mergeCell ref="S33:S34"/>
    <mergeCell ref="K24:K37"/>
    <mergeCell ref="L24:L37"/>
    <mergeCell ref="M24:M37"/>
    <mergeCell ref="N24:N37"/>
    <mergeCell ref="O24:O26"/>
    <mergeCell ref="P24:P26"/>
    <mergeCell ref="U22:U23"/>
    <mergeCell ref="E30:E31"/>
    <mergeCell ref="F30:F31"/>
    <mergeCell ref="E15:E17"/>
    <mergeCell ref="F15:F17"/>
    <mergeCell ref="N17:N23"/>
    <mergeCell ref="X14:X23"/>
    <mergeCell ref="Y14:Y23"/>
    <mergeCell ref="R18:R19"/>
    <mergeCell ref="S18:S19"/>
    <mergeCell ref="T18:T19"/>
    <mergeCell ref="U18:U19"/>
    <mergeCell ref="L14:L23"/>
    <mergeCell ref="M14:M23"/>
    <mergeCell ref="N14:N16"/>
    <mergeCell ref="O14:O17"/>
    <mergeCell ref="P14:P17"/>
    <mergeCell ref="Q14:Q17"/>
    <mergeCell ref="P18:P19"/>
    <mergeCell ref="Q18:Q19"/>
    <mergeCell ref="P20:P21"/>
    <mergeCell ref="Q20:Q21"/>
    <mergeCell ref="T20:T21"/>
    <mergeCell ref="U20:U21"/>
    <mergeCell ref="O22:O23"/>
    <mergeCell ref="P22:P23"/>
    <mergeCell ref="Q22:Q23"/>
    <mergeCell ref="R22:R23"/>
    <mergeCell ref="S22:S23"/>
    <mergeCell ref="T22:T23"/>
    <mergeCell ref="Y12:Y13"/>
    <mergeCell ref="A14:A37"/>
    <mergeCell ref="B14:B23"/>
    <mergeCell ref="C14:C23"/>
    <mergeCell ref="D14:D23"/>
    <mergeCell ref="G14:G23"/>
    <mergeCell ref="H14:H23"/>
    <mergeCell ref="I14:I23"/>
    <mergeCell ref="J14:J23"/>
    <mergeCell ref="K14:K23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C8:F8"/>
    <mergeCell ref="A9:B9"/>
    <mergeCell ref="C9:F9"/>
    <mergeCell ref="A11:F11"/>
    <mergeCell ref="G11:N11"/>
    <mergeCell ref="O11:Y11"/>
    <mergeCell ref="Z3:AA3"/>
    <mergeCell ref="AB3:AD3"/>
    <mergeCell ref="A5:B5"/>
    <mergeCell ref="C5:F5"/>
    <mergeCell ref="A6:B6"/>
    <mergeCell ref="C6:F6"/>
    <mergeCell ref="O6:Y9"/>
    <mergeCell ref="A7:B7"/>
    <mergeCell ref="C7:F7"/>
    <mergeCell ref="A8:B8"/>
    <mergeCell ref="W3:Y3"/>
    <mergeCell ref="AB1:AD1"/>
    <mergeCell ref="C2:D2"/>
    <mergeCell ref="E2:T2"/>
    <mergeCell ref="U2:V2"/>
    <mergeCell ref="Z2:AA2"/>
    <mergeCell ref="AB2:AD2"/>
    <mergeCell ref="W1:Y1"/>
    <mergeCell ref="W2:Y2"/>
    <mergeCell ref="A1:B3"/>
    <mergeCell ref="C1:D1"/>
    <mergeCell ref="E1:T1"/>
    <mergeCell ref="U1:V1"/>
    <mergeCell ref="Z1:AA1"/>
    <mergeCell ref="C3:D3"/>
    <mergeCell ref="E3:T3"/>
    <mergeCell ref="U3:V3"/>
  </mergeCells>
  <pageMargins left="0.70866141732283472" right="0.70866141732283472" top="0.74803149606299213" bottom="0.74803149606299213" header="0.31496062992125984" footer="0.31496062992125984"/>
  <pageSetup paperSize="5"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75"/>
  <sheetViews>
    <sheetView tabSelected="1" topLeftCell="B1" zoomScale="60" zoomScaleNormal="60" zoomScaleSheetLayoutView="100" workbookViewId="0">
      <selection activeCell="L6" sqref="L6"/>
    </sheetView>
  </sheetViews>
  <sheetFormatPr baseColWidth="10" defaultColWidth="8.85546875" defaultRowHeight="16.5"/>
  <cols>
    <col min="1" max="1" width="25" style="150" hidden="1" customWidth="1"/>
    <col min="2" max="2" width="20.5703125" style="150" customWidth="1"/>
    <col min="3" max="3" width="20.42578125" style="150" customWidth="1"/>
    <col min="4" max="4" width="22" style="150" customWidth="1"/>
    <col min="5" max="5" width="47.42578125" style="151" customWidth="1"/>
    <col min="6" max="6" width="23.140625" style="150" customWidth="1"/>
    <col min="7" max="14" width="15.42578125" style="150" customWidth="1"/>
    <col min="15" max="15" width="51" style="152" customWidth="1"/>
    <col min="16" max="16" width="49.42578125" style="153" customWidth="1"/>
    <col min="17" max="17" width="14.140625" style="152" customWidth="1"/>
    <col min="18" max="18" width="11.85546875" style="152" customWidth="1"/>
    <col min="19" max="19" width="17.28515625" style="152" customWidth="1"/>
    <col min="20" max="21" width="13.7109375" style="152" customWidth="1"/>
    <col min="22" max="22" width="21.140625" style="152" customWidth="1"/>
    <col min="23" max="23" width="26" style="154" customWidth="1"/>
    <col min="24" max="24" width="19.85546875" style="153" customWidth="1"/>
    <col min="25" max="25" width="38.5703125" style="150" customWidth="1"/>
    <col min="26" max="26" width="23" style="150" customWidth="1"/>
    <col min="27" max="27" width="35.28515625" style="150" customWidth="1"/>
    <col min="28" max="28" width="17.85546875" style="150" customWidth="1"/>
    <col min="29" max="30" width="9.42578125" style="150" customWidth="1"/>
    <col min="31" max="16384" width="8.85546875" style="150"/>
  </cols>
  <sheetData>
    <row r="1" spans="1:50" s="1" customFormat="1" ht="21" customHeight="1">
      <c r="A1" s="491"/>
      <c r="B1" s="492"/>
      <c r="C1" s="483" t="s">
        <v>0</v>
      </c>
      <c r="D1" s="484"/>
      <c r="E1" s="564" t="s">
        <v>578</v>
      </c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1" t="s">
        <v>2</v>
      </c>
      <c r="V1" s="561"/>
      <c r="W1" s="480" t="s">
        <v>3</v>
      </c>
      <c r="X1" s="481"/>
      <c r="Y1" s="482"/>
      <c r="AH1" s="562"/>
      <c r="AI1" s="562"/>
      <c r="AJ1" s="559"/>
      <c r="AK1" s="559"/>
      <c r="AL1" s="559"/>
    </row>
    <row r="2" spans="1:50" s="1" customFormat="1" ht="21" customHeight="1">
      <c r="A2" s="493"/>
      <c r="B2" s="494"/>
      <c r="C2" s="483" t="s">
        <v>4</v>
      </c>
      <c r="D2" s="484"/>
      <c r="E2" s="560" t="s">
        <v>5</v>
      </c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1" t="s">
        <v>6</v>
      </c>
      <c r="V2" s="561"/>
      <c r="W2" s="480">
        <v>1</v>
      </c>
      <c r="X2" s="481"/>
      <c r="Y2" s="482"/>
      <c r="AH2" s="562"/>
      <c r="AI2" s="562"/>
      <c r="AJ2" s="563"/>
      <c r="AK2" s="563"/>
      <c r="AL2" s="563"/>
    </row>
    <row r="3" spans="1:50" s="1" customFormat="1" ht="21" customHeight="1">
      <c r="A3" s="495"/>
      <c r="B3" s="496"/>
      <c r="C3" s="483" t="s">
        <v>7</v>
      </c>
      <c r="D3" s="484"/>
      <c r="E3" s="560" t="s">
        <v>8</v>
      </c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1" t="s">
        <v>9</v>
      </c>
      <c r="V3" s="561"/>
      <c r="W3" s="552">
        <v>43767</v>
      </c>
      <c r="X3" s="553"/>
      <c r="Y3" s="554"/>
      <c r="AH3" s="562"/>
      <c r="AI3" s="562"/>
      <c r="AJ3" s="566"/>
      <c r="AK3" s="563"/>
      <c r="AL3" s="563"/>
    </row>
    <row r="4" spans="1:50" s="4" customFormat="1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36"/>
      <c r="P4" s="2"/>
      <c r="Q4" s="2"/>
      <c r="R4" s="2"/>
      <c r="S4" s="2"/>
      <c r="T4" s="2"/>
      <c r="U4" s="2"/>
      <c r="V4" s="2"/>
      <c r="W4" s="137"/>
      <c r="X4" s="16"/>
      <c r="Y4" s="2"/>
      <c r="Z4" s="2"/>
      <c r="AA4" s="2"/>
      <c r="AB4" s="2"/>
      <c r="AC4" s="2"/>
      <c r="AD4" s="2"/>
      <c r="AE4" s="2"/>
      <c r="AF4" s="2"/>
    </row>
    <row r="5" spans="1:50" s="4" customFormat="1" ht="18" customHeight="1">
      <c r="A5" s="369" t="s">
        <v>10</v>
      </c>
      <c r="B5" s="370"/>
      <c r="C5" s="485">
        <v>2022</v>
      </c>
      <c r="D5" s="486"/>
      <c r="E5" s="486"/>
      <c r="F5" s="487"/>
      <c r="G5" s="5"/>
      <c r="H5" s="5"/>
      <c r="I5" s="5"/>
      <c r="J5" s="5"/>
      <c r="K5" s="5"/>
      <c r="L5" s="5"/>
      <c r="M5" s="5"/>
      <c r="N5" s="5"/>
      <c r="O5" s="136"/>
      <c r="P5" s="2"/>
      <c r="Q5" s="2"/>
      <c r="R5" s="2"/>
      <c r="S5" s="2"/>
      <c r="T5" s="2"/>
      <c r="U5" s="2"/>
      <c r="V5" s="2"/>
      <c r="W5" s="137"/>
      <c r="X5" s="16"/>
      <c r="Y5" s="2"/>
      <c r="Z5" s="2"/>
      <c r="AA5" s="2"/>
      <c r="AB5" s="2"/>
      <c r="AC5" s="2"/>
      <c r="AD5" s="2"/>
      <c r="AE5" s="2"/>
      <c r="AF5" s="2"/>
    </row>
    <row r="6" spans="1:50" s="4" customFormat="1" ht="18" customHeight="1">
      <c r="A6" s="369" t="s">
        <v>11</v>
      </c>
      <c r="B6" s="370"/>
      <c r="C6" s="371" t="s">
        <v>579</v>
      </c>
      <c r="D6" s="371"/>
      <c r="E6" s="371"/>
      <c r="F6" s="371"/>
      <c r="G6" s="5"/>
      <c r="H6" s="5"/>
      <c r="I6" s="5"/>
      <c r="J6" s="5"/>
      <c r="K6" s="5"/>
      <c r="L6" s="5"/>
      <c r="M6" s="5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9"/>
      <c r="AA6" s="39"/>
      <c r="AB6" s="39"/>
      <c r="AC6" s="39"/>
      <c r="AD6" s="39"/>
      <c r="AE6" s="39"/>
      <c r="AF6" s="39"/>
    </row>
    <row r="7" spans="1:50" s="4" customFormat="1" ht="18" customHeight="1">
      <c r="A7" s="369" t="s">
        <v>13</v>
      </c>
      <c r="B7" s="370"/>
      <c r="C7" s="371" t="s">
        <v>580</v>
      </c>
      <c r="D7" s="371"/>
      <c r="E7" s="371"/>
      <c r="F7" s="371"/>
      <c r="G7" s="5"/>
      <c r="H7" s="5"/>
      <c r="I7" s="5"/>
      <c r="J7" s="5"/>
      <c r="K7" s="5"/>
      <c r="L7" s="5"/>
      <c r="M7" s="5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9"/>
      <c r="AA7" s="39"/>
      <c r="AB7" s="39"/>
      <c r="AC7" s="39"/>
      <c r="AD7" s="39"/>
      <c r="AE7" s="39"/>
      <c r="AF7" s="39"/>
    </row>
    <row r="8" spans="1:50" s="4" customFormat="1" ht="18" customHeight="1">
      <c r="A8" s="369" t="s">
        <v>15</v>
      </c>
      <c r="B8" s="370"/>
      <c r="C8" s="371" t="s">
        <v>581</v>
      </c>
      <c r="D8" s="371"/>
      <c r="E8" s="371"/>
      <c r="F8" s="371"/>
      <c r="G8" s="5"/>
      <c r="H8" s="5"/>
      <c r="I8" s="5"/>
      <c r="J8" s="5"/>
      <c r="K8" s="5"/>
      <c r="L8" s="5"/>
      <c r="M8" s="5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9"/>
      <c r="AA8" s="39"/>
      <c r="AB8" s="39"/>
      <c r="AC8" s="39"/>
      <c r="AD8" s="39"/>
      <c r="AE8" s="39"/>
      <c r="AF8" s="39"/>
    </row>
    <row r="9" spans="1:50" s="4" customFormat="1" ht="18" customHeight="1">
      <c r="A9" s="369" t="s">
        <v>17</v>
      </c>
      <c r="B9" s="370"/>
      <c r="C9" s="565" t="s">
        <v>582</v>
      </c>
      <c r="D9" s="565"/>
      <c r="E9" s="565"/>
      <c r="F9" s="565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9"/>
      <c r="AA9" s="39"/>
      <c r="AB9" s="39"/>
      <c r="AC9" s="39"/>
      <c r="AD9" s="39"/>
      <c r="AE9" s="39"/>
      <c r="AF9" s="39"/>
    </row>
    <row r="10" spans="1:50" s="4" customFormat="1" ht="18" customHeight="1">
      <c r="A10" s="6"/>
      <c r="B10" s="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P10" s="30"/>
      <c r="Q10" s="30"/>
      <c r="R10" s="30"/>
      <c r="S10" s="3"/>
      <c r="T10" s="3"/>
      <c r="U10" s="3"/>
      <c r="V10" s="3"/>
      <c r="W10" s="137"/>
      <c r="X10" s="16"/>
      <c r="Y10" s="3"/>
      <c r="Z10" s="39"/>
      <c r="AA10" s="39"/>
      <c r="AB10" s="39"/>
      <c r="AC10" s="39"/>
      <c r="AD10" s="39"/>
      <c r="AE10" s="39"/>
      <c r="AF10" s="39"/>
    </row>
    <row r="11" spans="1:50" s="4" customFormat="1" ht="30" customHeight="1">
      <c r="A11" s="372" t="s">
        <v>19</v>
      </c>
      <c r="B11" s="372"/>
      <c r="C11" s="372"/>
      <c r="D11" s="372"/>
      <c r="E11" s="372"/>
      <c r="F11" s="372"/>
      <c r="G11" s="588" t="s">
        <v>20</v>
      </c>
      <c r="H11" s="588"/>
      <c r="I11" s="588"/>
      <c r="J11" s="588"/>
      <c r="K11" s="588"/>
      <c r="L11" s="588"/>
      <c r="M11" s="588"/>
      <c r="N11" s="589"/>
      <c r="O11" s="394" t="s">
        <v>21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"/>
      <c r="AA11" s="39"/>
      <c r="AB11" s="39"/>
      <c r="AC11" s="39"/>
      <c r="AD11" s="39"/>
      <c r="AE11" s="39"/>
      <c r="AF11" s="39"/>
    </row>
    <row r="12" spans="1:50" s="4" customFormat="1" ht="12.75">
      <c r="A12" s="590" t="s">
        <v>22</v>
      </c>
      <c r="B12" s="372" t="s">
        <v>23</v>
      </c>
      <c r="C12" s="395" t="s">
        <v>24</v>
      </c>
      <c r="D12" s="395" t="s">
        <v>25</v>
      </c>
      <c r="E12" s="395" t="s">
        <v>26</v>
      </c>
      <c r="F12" s="395" t="s">
        <v>27</v>
      </c>
      <c r="G12" s="397" t="s">
        <v>28</v>
      </c>
      <c r="H12" s="397" t="s">
        <v>29</v>
      </c>
      <c r="I12" s="397" t="s">
        <v>30</v>
      </c>
      <c r="J12" s="397" t="s">
        <v>31</v>
      </c>
      <c r="K12" s="373" t="s">
        <v>32</v>
      </c>
      <c r="L12" s="397" t="s">
        <v>33</v>
      </c>
      <c r="M12" s="373" t="s">
        <v>34</v>
      </c>
      <c r="N12" s="373" t="s">
        <v>35</v>
      </c>
      <c r="O12" s="398" t="s">
        <v>36</v>
      </c>
      <c r="P12" s="398" t="s">
        <v>37</v>
      </c>
      <c r="Q12" s="398" t="s">
        <v>38</v>
      </c>
      <c r="R12" s="401" t="s">
        <v>39</v>
      </c>
      <c r="S12" s="398" t="s">
        <v>40</v>
      </c>
      <c r="T12" s="398" t="s">
        <v>41</v>
      </c>
      <c r="U12" s="398" t="s">
        <v>42</v>
      </c>
      <c r="V12" s="398" t="s">
        <v>43</v>
      </c>
      <c r="W12" s="591" t="s">
        <v>44</v>
      </c>
      <c r="X12" s="600" t="s">
        <v>46</v>
      </c>
      <c r="Y12" s="591" t="s">
        <v>583</v>
      </c>
    </row>
    <row r="13" spans="1:50" s="4" customFormat="1" ht="22.5" customHeight="1">
      <c r="A13" s="590"/>
      <c r="B13" s="372"/>
      <c r="C13" s="395"/>
      <c r="D13" s="395"/>
      <c r="E13" s="395"/>
      <c r="F13" s="395"/>
      <c r="G13" s="397"/>
      <c r="H13" s="397"/>
      <c r="I13" s="397"/>
      <c r="J13" s="397"/>
      <c r="K13" s="373"/>
      <c r="L13" s="397"/>
      <c r="M13" s="373"/>
      <c r="N13" s="373"/>
      <c r="O13" s="398"/>
      <c r="P13" s="398"/>
      <c r="Q13" s="398"/>
      <c r="R13" s="401"/>
      <c r="S13" s="398"/>
      <c r="T13" s="398"/>
      <c r="U13" s="398"/>
      <c r="V13" s="398"/>
      <c r="W13" s="591"/>
      <c r="X13" s="601"/>
      <c r="Y13" s="591"/>
    </row>
    <row r="14" spans="1:50" s="139" customFormat="1" ht="28.5" customHeight="1">
      <c r="A14" s="592" t="s">
        <v>584</v>
      </c>
      <c r="B14" s="594" t="s">
        <v>585</v>
      </c>
      <c r="C14" s="594" t="s">
        <v>586</v>
      </c>
      <c r="D14" s="596">
        <v>10</v>
      </c>
      <c r="E14" s="594" t="s">
        <v>587</v>
      </c>
      <c r="F14" s="575">
        <v>445510000</v>
      </c>
      <c r="G14" s="598" t="s">
        <v>53</v>
      </c>
      <c r="H14" s="599" t="s">
        <v>53</v>
      </c>
      <c r="I14" s="599" t="s">
        <v>53</v>
      </c>
      <c r="J14" s="599" t="s">
        <v>53</v>
      </c>
      <c r="K14" s="599" t="s">
        <v>53</v>
      </c>
      <c r="L14" s="599" t="s">
        <v>53</v>
      </c>
      <c r="M14" s="599" t="s">
        <v>53</v>
      </c>
      <c r="N14" s="603" t="s">
        <v>53</v>
      </c>
      <c r="O14" s="40" t="s">
        <v>588</v>
      </c>
      <c r="P14" s="44" t="s">
        <v>589</v>
      </c>
      <c r="Q14" s="132" t="s">
        <v>56</v>
      </c>
      <c r="R14" s="79">
        <v>1</v>
      </c>
      <c r="S14" s="132" t="s">
        <v>155</v>
      </c>
      <c r="T14" s="138">
        <v>44563</v>
      </c>
      <c r="U14" s="138">
        <v>44926</v>
      </c>
      <c r="V14" s="132" t="s">
        <v>58</v>
      </c>
      <c r="W14" s="604">
        <v>445510000</v>
      </c>
      <c r="X14" s="602" t="s">
        <v>67</v>
      </c>
      <c r="Y14" s="128" t="s">
        <v>590</v>
      </c>
      <c r="Z14" s="30"/>
      <c r="AA14" s="16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s="139" customFormat="1" ht="43.5" customHeight="1">
      <c r="A15" s="593"/>
      <c r="B15" s="595"/>
      <c r="C15" s="595"/>
      <c r="D15" s="597"/>
      <c r="E15" s="595"/>
      <c r="F15" s="429"/>
      <c r="G15" s="426"/>
      <c r="H15" s="408"/>
      <c r="I15" s="408"/>
      <c r="J15" s="408"/>
      <c r="K15" s="408"/>
      <c r="L15" s="408"/>
      <c r="M15" s="408"/>
      <c r="N15" s="539"/>
      <c r="O15" s="46" t="s">
        <v>591</v>
      </c>
      <c r="P15" s="35" t="s">
        <v>592</v>
      </c>
      <c r="Q15" s="35" t="s">
        <v>145</v>
      </c>
      <c r="R15" s="140">
        <v>1</v>
      </c>
      <c r="S15" s="35" t="s">
        <v>155</v>
      </c>
      <c r="T15" s="47">
        <v>44563</v>
      </c>
      <c r="U15" s="47">
        <v>44925</v>
      </c>
      <c r="V15" s="35" t="s">
        <v>58</v>
      </c>
      <c r="W15" s="605"/>
      <c r="X15" s="544"/>
      <c r="Y15" s="141" t="s">
        <v>590</v>
      </c>
      <c r="Z15" s="30"/>
      <c r="AA15" s="16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s="139" customFormat="1" ht="33.75" customHeight="1">
      <c r="A16" s="593"/>
      <c r="B16" s="595"/>
      <c r="C16" s="595"/>
      <c r="D16" s="597"/>
      <c r="E16" s="595" t="s">
        <v>593</v>
      </c>
      <c r="F16" s="524">
        <f>+W16+W18+W19</f>
        <v>949196403</v>
      </c>
      <c r="G16" s="426" t="s">
        <v>53</v>
      </c>
      <c r="H16" s="408" t="s">
        <v>53</v>
      </c>
      <c r="I16" s="408" t="s">
        <v>53</v>
      </c>
      <c r="J16" s="408" t="s">
        <v>53</v>
      </c>
      <c r="K16" s="408" t="s">
        <v>53</v>
      </c>
      <c r="L16" s="408" t="s">
        <v>53</v>
      </c>
      <c r="M16" s="408" t="s">
        <v>53</v>
      </c>
      <c r="N16" s="539" t="s">
        <v>53</v>
      </c>
      <c r="O16" s="46" t="s">
        <v>594</v>
      </c>
      <c r="P16" s="35" t="s">
        <v>595</v>
      </c>
      <c r="Q16" s="35" t="s">
        <v>596</v>
      </c>
      <c r="R16" s="35">
        <v>1</v>
      </c>
      <c r="S16" s="35" t="s">
        <v>155</v>
      </c>
      <c r="T16" s="47">
        <v>44621</v>
      </c>
      <c r="U16" s="47">
        <v>44926</v>
      </c>
      <c r="V16" s="438" t="s">
        <v>58</v>
      </c>
      <c r="W16" s="606">
        <v>463057107</v>
      </c>
      <c r="X16" s="544" t="s">
        <v>67</v>
      </c>
      <c r="Y16" s="607" t="s">
        <v>597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s="139" customFormat="1" ht="33.75" customHeight="1">
      <c r="A17" s="593"/>
      <c r="B17" s="595"/>
      <c r="C17" s="595"/>
      <c r="D17" s="597"/>
      <c r="E17" s="595"/>
      <c r="F17" s="524"/>
      <c r="G17" s="426"/>
      <c r="H17" s="408"/>
      <c r="I17" s="408"/>
      <c r="J17" s="408"/>
      <c r="K17" s="408"/>
      <c r="L17" s="408"/>
      <c r="M17" s="408"/>
      <c r="N17" s="539"/>
      <c r="O17" s="46" t="s">
        <v>598</v>
      </c>
      <c r="P17" s="35" t="s">
        <v>599</v>
      </c>
      <c r="Q17" s="35" t="s">
        <v>596</v>
      </c>
      <c r="R17" s="35">
        <v>7</v>
      </c>
      <c r="S17" s="35" t="s">
        <v>57</v>
      </c>
      <c r="T17" s="47">
        <v>44563</v>
      </c>
      <c r="U17" s="47">
        <v>44926</v>
      </c>
      <c r="V17" s="438"/>
      <c r="W17" s="606"/>
      <c r="X17" s="544"/>
      <c r="Y17" s="607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s="139" customFormat="1" ht="33.75" customHeight="1">
      <c r="A18" s="593"/>
      <c r="B18" s="595"/>
      <c r="C18" s="595"/>
      <c r="D18" s="597"/>
      <c r="E18" s="595"/>
      <c r="F18" s="524"/>
      <c r="G18" s="426"/>
      <c r="H18" s="408"/>
      <c r="I18" s="408"/>
      <c r="J18" s="408"/>
      <c r="K18" s="408"/>
      <c r="L18" s="408"/>
      <c r="M18" s="408"/>
      <c r="N18" s="539"/>
      <c r="O18" s="46" t="s">
        <v>600</v>
      </c>
      <c r="P18" s="35" t="s">
        <v>601</v>
      </c>
      <c r="Q18" s="35" t="s">
        <v>56</v>
      </c>
      <c r="R18" s="142">
        <v>2</v>
      </c>
      <c r="S18" s="35" t="s">
        <v>88</v>
      </c>
      <c r="T18" s="47">
        <v>44563</v>
      </c>
      <c r="U18" s="47">
        <v>44926</v>
      </c>
      <c r="V18" s="35" t="s">
        <v>58</v>
      </c>
      <c r="W18" s="185">
        <v>70380000</v>
      </c>
      <c r="X18" s="55" t="s">
        <v>67</v>
      </c>
      <c r="Y18" s="141" t="s">
        <v>597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s="139" customFormat="1" ht="33.75" customHeight="1">
      <c r="A19" s="593"/>
      <c r="B19" s="595"/>
      <c r="C19" s="595"/>
      <c r="D19" s="597"/>
      <c r="E19" s="595"/>
      <c r="F19" s="524"/>
      <c r="G19" s="426"/>
      <c r="H19" s="408"/>
      <c r="I19" s="408"/>
      <c r="J19" s="408"/>
      <c r="K19" s="408"/>
      <c r="L19" s="408"/>
      <c r="M19" s="408"/>
      <c r="N19" s="539"/>
      <c r="O19" s="46" t="s">
        <v>602</v>
      </c>
      <c r="P19" s="35" t="s">
        <v>603</v>
      </c>
      <c r="Q19" s="35" t="s">
        <v>145</v>
      </c>
      <c r="R19" s="54">
        <v>1</v>
      </c>
      <c r="S19" s="35" t="s">
        <v>57</v>
      </c>
      <c r="T19" s="47">
        <v>44563</v>
      </c>
      <c r="U19" s="47">
        <v>44926</v>
      </c>
      <c r="V19" s="438" t="s">
        <v>58</v>
      </c>
      <c r="W19" s="606">
        <v>415759296</v>
      </c>
      <c r="X19" s="544" t="s">
        <v>67</v>
      </c>
      <c r="Y19" s="607" t="s">
        <v>597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s="139" customFormat="1" ht="33.75" customHeight="1">
      <c r="A20" s="593"/>
      <c r="B20" s="595"/>
      <c r="C20" s="595"/>
      <c r="D20" s="597"/>
      <c r="E20" s="595"/>
      <c r="F20" s="524"/>
      <c r="G20" s="426"/>
      <c r="H20" s="408"/>
      <c r="I20" s="408"/>
      <c r="J20" s="408"/>
      <c r="K20" s="408"/>
      <c r="L20" s="408"/>
      <c r="M20" s="408"/>
      <c r="N20" s="539"/>
      <c r="O20" s="46" t="s">
        <v>604</v>
      </c>
      <c r="P20" s="35" t="s">
        <v>605</v>
      </c>
      <c r="Q20" s="35" t="s">
        <v>56</v>
      </c>
      <c r="R20" s="142">
        <v>4</v>
      </c>
      <c r="S20" s="35" t="s">
        <v>57</v>
      </c>
      <c r="T20" s="47">
        <v>44563</v>
      </c>
      <c r="U20" s="47">
        <v>44926</v>
      </c>
      <c r="V20" s="438"/>
      <c r="W20" s="606"/>
      <c r="X20" s="544"/>
      <c r="Y20" s="607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s="139" customFormat="1" ht="33.75" customHeight="1">
      <c r="A21" s="593"/>
      <c r="B21" s="595"/>
      <c r="C21" s="595"/>
      <c r="D21" s="597"/>
      <c r="E21" s="595"/>
      <c r="F21" s="524"/>
      <c r="G21" s="426"/>
      <c r="H21" s="408"/>
      <c r="I21" s="408"/>
      <c r="J21" s="408"/>
      <c r="K21" s="408"/>
      <c r="L21" s="408"/>
      <c r="M21" s="408"/>
      <c r="N21" s="539"/>
      <c r="O21" s="46" t="s">
        <v>606</v>
      </c>
      <c r="P21" s="35" t="s">
        <v>607</v>
      </c>
      <c r="Q21" s="35" t="s">
        <v>596</v>
      </c>
      <c r="R21" s="35">
        <v>12</v>
      </c>
      <c r="S21" s="35" t="s">
        <v>113</v>
      </c>
      <c r="T21" s="47">
        <v>44563</v>
      </c>
      <c r="U21" s="47">
        <v>44926</v>
      </c>
      <c r="V21" s="438"/>
      <c r="W21" s="606"/>
      <c r="X21" s="544"/>
      <c r="Y21" s="607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s="22" customFormat="1" ht="32.25" customHeight="1">
      <c r="A22" s="593"/>
      <c r="B22" s="595"/>
      <c r="C22" s="595"/>
      <c r="D22" s="597"/>
      <c r="E22" s="595" t="s">
        <v>608</v>
      </c>
      <c r="F22" s="429">
        <v>1100000000</v>
      </c>
      <c r="G22" s="426" t="s">
        <v>53</v>
      </c>
      <c r="H22" s="408" t="s">
        <v>53</v>
      </c>
      <c r="I22" s="408" t="s">
        <v>53</v>
      </c>
      <c r="J22" s="408" t="s">
        <v>53</v>
      </c>
      <c r="K22" s="408" t="s">
        <v>53</v>
      </c>
      <c r="L22" s="408" t="s">
        <v>53</v>
      </c>
      <c r="M22" s="408" t="s">
        <v>53</v>
      </c>
      <c r="N22" s="539" t="s">
        <v>53</v>
      </c>
      <c r="O22" s="133" t="s">
        <v>609</v>
      </c>
      <c r="P22" s="34" t="s">
        <v>610</v>
      </c>
      <c r="Q22" s="34" t="s">
        <v>56</v>
      </c>
      <c r="R22" s="143">
        <v>50</v>
      </c>
      <c r="S22" s="34" t="s">
        <v>113</v>
      </c>
      <c r="T22" s="186">
        <v>44563</v>
      </c>
      <c r="U22" s="186">
        <v>44926</v>
      </c>
      <c r="V22" s="357" t="s">
        <v>58</v>
      </c>
      <c r="W22" s="432">
        <v>1100000000</v>
      </c>
      <c r="X22" s="608" t="s">
        <v>67</v>
      </c>
      <c r="Y22" s="523" t="s">
        <v>611</v>
      </c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s="22" customFormat="1" ht="32.25" customHeight="1">
      <c r="A23" s="593"/>
      <c r="B23" s="595"/>
      <c r="C23" s="595"/>
      <c r="D23" s="597"/>
      <c r="E23" s="595"/>
      <c r="F23" s="429"/>
      <c r="G23" s="426"/>
      <c r="H23" s="408"/>
      <c r="I23" s="408"/>
      <c r="J23" s="408"/>
      <c r="K23" s="408"/>
      <c r="L23" s="408"/>
      <c r="M23" s="408"/>
      <c r="N23" s="539"/>
      <c r="O23" s="133" t="s">
        <v>612</v>
      </c>
      <c r="P23" s="34" t="s">
        <v>613</v>
      </c>
      <c r="Q23" s="34" t="s">
        <v>56</v>
      </c>
      <c r="R23" s="143">
        <v>185</v>
      </c>
      <c r="S23" s="34" t="s">
        <v>113</v>
      </c>
      <c r="T23" s="186">
        <v>44563</v>
      </c>
      <c r="U23" s="186">
        <v>44926</v>
      </c>
      <c r="V23" s="357"/>
      <c r="W23" s="432"/>
      <c r="X23" s="608"/>
      <c r="Y23" s="523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s="22" customFormat="1" ht="32.25" customHeight="1">
      <c r="A24" s="593"/>
      <c r="B24" s="595"/>
      <c r="C24" s="595"/>
      <c r="D24" s="597"/>
      <c r="E24" s="595"/>
      <c r="F24" s="429"/>
      <c r="G24" s="426"/>
      <c r="H24" s="408"/>
      <c r="I24" s="408"/>
      <c r="J24" s="408"/>
      <c r="K24" s="408"/>
      <c r="L24" s="408"/>
      <c r="M24" s="408"/>
      <c r="N24" s="539"/>
      <c r="O24" s="133" t="s">
        <v>614</v>
      </c>
      <c r="P24" s="34" t="s">
        <v>615</v>
      </c>
      <c r="Q24" s="34" t="s">
        <v>56</v>
      </c>
      <c r="R24" s="143">
        <v>35</v>
      </c>
      <c r="S24" s="34" t="s">
        <v>113</v>
      </c>
      <c r="T24" s="186">
        <v>44563</v>
      </c>
      <c r="U24" s="186">
        <v>44926</v>
      </c>
      <c r="V24" s="357"/>
      <c r="W24" s="432"/>
      <c r="X24" s="608"/>
      <c r="Y24" s="523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s="22" customFormat="1" ht="32.25" customHeight="1">
      <c r="A25" s="593"/>
      <c r="B25" s="595"/>
      <c r="C25" s="595"/>
      <c r="D25" s="597"/>
      <c r="E25" s="595"/>
      <c r="F25" s="429"/>
      <c r="G25" s="426"/>
      <c r="H25" s="408"/>
      <c r="I25" s="408"/>
      <c r="J25" s="408"/>
      <c r="K25" s="408"/>
      <c r="L25" s="408"/>
      <c r="M25" s="408"/>
      <c r="N25" s="539"/>
      <c r="O25" s="133" t="s">
        <v>616</v>
      </c>
      <c r="P25" s="34" t="s">
        <v>617</v>
      </c>
      <c r="Q25" s="34" t="s">
        <v>56</v>
      </c>
      <c r="R25" s="143">
        <v>90</v>
      </c>
      <c r="S25" s="34" t="s">
        <v>113</v>
      </c>
      <c r="T25" s="186">
        <v>44563</v>
      </c>
      <c r="U25" s="186">
        <v>44926</v>
      </c>
      <c r="V25" s="357"/>
      <c r="W25" s="432"/>
      <c r="X25" s="608"/>
      <c r="Y25" s="523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s="22" customFormat="1" ht="32.25" customHeight="1">
      <c r="A26" s="593"/>
      <c r="B26" s="595"/>
      <c r="C26" s="595"/>
      <c r="D26" s="597"/>
      <c r="E26" s="595"/>
      <c r="F26" s="429"/>
      <c r="G26" s="426"/>
      <c r="H26" s="408"/>
      <c r="I26" s="408"/>
      <c r="J26" s="408"/>
      <c r="K26" s="408"/>
      <c r="L26" s="408"/>
      <c r="M26" s="408"/>
      <c r="N26" s="539"/>
      <c r="O26" s="133" t="s">
        <v>618</v>
      </c>
      <c r="P26" s="34" t="s">
        <v>619</v>
      </c>
      <c r="Q26" s="34" t="s">
        <v>56</v>
      </c>
      <c r="R26" s="143">
        <v>300</v>
      </c>
      <c r="S26" s="34" t="s">
        <v>113</v>
      </c>
      <c r="T26" s="186">
        <v>44563</v>
      </c>
      <c r="U26" s="186">
        <v>44926</v>
      </c>
      <c r="V26" s="357"/>
      <c r="W26" s="432"/>
      <c r="X26" s="608"/>
      <c r="Y26" s="523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s="22" customFormat="1" ht="32.25" customHeight="1">
      <c r="A27" s="593"/>
      <c r="B27" s="595"/>
      <c r="C27" s="595"/>
      <c r="D27" s="597"/>
      <c r="E27" s="595"/>
      <c r="F27" s="429"/>
      <c r="G27" s="426"/>
      <c r="H27" s="408"/>
      <c r="I27" s="408"/>
      <c r="J27" s="408"/>
      <c r="K27" s="408"/>
      <c r="L27" s="408"/>
      <c r="M27" s="408"/>
      <c r="N27" s="539"/>
      <c r="O27" s="133" t="s">
        <v>620</v>
      </c>
      <c r="P27" s="34" t="s">
        <v>621</v>
      </c>
      <c r="Q27" s="34" t="s">
        <v>56</v>
      </c>
      <c r="R27" s="143">
        <v>1</v>
      </c>
      <c r="S27" s="34" t="s">
        <v>155</v>
      </c>
      <c r="T27" s="186">
        <v>44563</v>
      </c>
      <c r="U27" s="186">
        <v>44926</v>
      </c>
      <c r="V27" s="357"/>
      <c r="W27" s="432"/>
      <c r="X27" s="608"/>
      <c r="Y27" s="523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s="22" customFormat="1" ht="32.25" customHeight="1">
      <c r="A28" s="593"/>
      <c r="B28" s="595"/>
      <c r="C28" s="595"/>
      <c r="D28" s="597"/>
      <c r="E28" s="595"/>
      <c r="F28" s="429"/>
      <c r="G28" s="426"/>
      <c r="H28" s="408"/>
      <c r="I28" s="408"/>
      <c r="J28" s="408"/>
      <c r="K28" s="408"/>
      <c r="L28" s="408"/>
      <c r="M28" s="408"/>
      <c r="N28" s="539"/>
      <c r="O28" s="133" t="s">
        <v>622</v>
      </c>
      <c r="P28" s="34" t="s">
        <v>623</v>
      </c>
      <c r="Q28" s="34" t="s">
        <v>56</v>
      </c>
      <c r="R28" s="143">
        <v>56</v>
      </c>
      <c r="S28" s="34" t="s">
        <v>113</v>
      </c>
      <c r="T28" s="186">
        <v>44563</v>
      </c>
      <c r="U28" s="186">
        <v>44926</v>
      </c>
      <c r="V28" s="357"/>
      <c r="W28" s="432"/>
      <c r="X28" s="608"/>
      <c r="Y28" s="52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s="22" customFormat="1" ht="32.25" customHeight="1">
      <c r="A29" s="593"/>
      <c r="B29" s="595"/>
      <c r="C29" s="595"/>
      <c r="D29" s="597"/>
      <c r="E29" s="595"/>
      <c r="F29" s="429"/>
      <c r="G29" s="426"/>
      <c r="H29" s="408"/>
      <c r="I29" s="408"/>
      <c r="J29" s="408"/>
      <c r="K29" s="408"/>
      <c r="L29" s="408"/>
      <c r="M29" s="408"/>
      <c r="N29" s="539"/>
      <c r="O29" s="133" t="s">
        <v>624</v>
      </c>
      <c r="P29" s="34" t="s">
        <v>625</v>
      </c>
      <c r="Q29" s="34" t="s">
        <v>56</v>
      </c>
      <c r="R29" s="143">
        <v>12</v>
      </c>
      <c r="S29" s="34" t="s">
        <v>113</v>
      </c>
      <c r="T29" s="186">
        <v>44563</v>
      </c>
      <c r="U29" s="186">
        <v>44926</v>
      </c>
      <c r="V29" s="357"/>
      <c r="W29" s="432"/>
      <c r="X29" s="608"/>
      <c r="Y29" s="523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s="22" customFormat="1" ht="52.5" customHeight="1">
      <c r="A30" s="593"/>
      <c r="B30" s="595" t="s">
        <v>626</v>
      </c>
      <c r="C30" s="595" t="s">
        <v>627</v>
      </c>
      <c r="D30" s="597">
        <v>400</v>
      </c>
      <c r="E30" s="595" t="s">
        <v>628</v>
      </c>
      <c r="F30" s="429">
        <v>378434128</v>
      </c>
      <c r="G30" s="426" t="s">
        <v>53</v>
      </c>
      <c r="H30" s="408" t="s">
        <v>53</v>
      </c>
      <c r="I30" s="408" t="s">
        <v>53</v>
      </c>
      <c r="J30" s="408" t="s">
        <v>53</v>
      </c>
      <c r="K30" s="408" t="s">
        <v>53</v>
      </c>
      <c r="L30" s="408" t="s">
        <v>53</v>
      </c>
      <c r="M30" s="408" t="s">
        <v>53</v>
      </c>
      <c r="N30" s="539" t="s">
        <v>53</v>
      </c>
      <c r="O30" s="46" t="s">
        <v>629</v>
      </c>
      <c r="P30" s="35" t="s">
        <v>630</v>
      </c>
      <c r="Q30" s="35" t="s">
        <v>56</v>
      </c>
      <c r="R30" s="35">
        <v>1</v>
      </c>
      <c r="S30" s="35" t="s">
        <v>155</v>
      </c>
      <c r="T30" s="47">
        <v>44563</v>
      </c>
      <c r="U30" s="47">
        <v>44592</v>
      </c>
      <c r="V30" s="438" t="s">
        <v>58</v>
      </c>
      <c r="W30" s="606">
        <v>378434128</v>
      </c>
      <c r="X30" s="55" t="s">
        <v>67</v>
      </c>
      <c r="Y30" s="52" t="s">
        <v>631</v>
      </c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s="22" customFormat="1" ht="52.5" customHeight="1">
      <c r="A31" s="593"/>
      <c r="B31" s="595"/>
      <c r="C31" s="595"/>
      <c r="D31" s="597"/>
      <c r="E31" s="595"/>
      <c r="F31" s="429"/>
      <c r="G31" s="426"/>
      <c r="H31" s="408"/>
      <c r="I31" s="408"/>
      <c r="J31" s="408"/>
      <c r="K31" s="408"/>
      <c r="L31" s="408"/>
      <c r="M31" s="408"/>
      <c r="N31" s="539"/>
      <c r="O31" s="46" t="s">
        <v>632</v>
      </c>
      <c r="P31" s="35" t="s">
        <v>633</v>
      </c>
      <c r="Q31" s="35" t="s">
        <v>56</v>
      </c>
      <c r="R31" s="35">
        <v>2</v>
      </c>
      <c r="S31" s="35" t="s">
        <v>88</v>
      </c>
      <c r="T31" s="47">
        <v>44593</v>
      </c>
      <c r="U31" s="47">
        <v>44926</v>
      </c>
      <c r="V31" s="438"/>
      <c r="W31" s="606"/>
      <c r="X31" s="55" t="s">
        <v>67</v>
      </c>
      <c r="Y31" s="52" t="s">
        <v>631</v>
      </c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s="22" customFormat="1" ht="52.5" customHeight="1">
      <c r="A32" s="593"/>
      <c r="B32" s="595"/>
      <c r="C32" s="595"/>
      <c r="D32" s="597"/>
      <c r="E32" s="595" t="s">
        <v>634</v>
      </c>
      <c r="F32" s="429">
        <v>300000000</v>
      </c>
      <c r="G32" s="426" t="s">
        <v>53</v>
      </c>
      <c r="H32" s="408" t="s">
        <v>53</v>
      </c>
      <c r="I32" s="408" t="s">
        <v>53</v>
      </c>
      <c r="J32" s="408" t="s">
        <v>53</v>
      </c>
      <c r="K32" s="408" t="s">
        <v>53</v>
      </c>
      <c r="L32" s="408" t="s">
        <v>53</v>
      </c>
      <c r="M32" s="408" t="s">
        <v>53</v>
      </c>
      <c r="N32" s="539" t="s">
        <v>53</v>
      </c>
      <c r="O32" s="46" t="s">
        <v>635</v>
      </c>
      <c r="P32" s="35" t="s">
        <v>630</v>
      </c>
      <c r="Q32" s="35" t="s">
        <v>56</v>
      </c>
      <c r="R32" s="35">
        <v>1</v>
      </c>
      <c r="S32" s="35" t="s">
        <v>155</v>
      </c>
      <c r="T32" s="47">
        <v>44563</v>
      </c>
      <c r="U32" s="47">
        <v>44592</v>
      </c>
      <c r="V32" s="438" t="s">
        <v>58</v>
      </c>
      <c r="W32" s="606">
        <v>300000000</v>
      </c>
      <c r="X32" s="55" t="s">
        <v>67</v>
      </c>
      <c r="Y32" s="52" t="s">
        <v>631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s="22" customFormat="1" ht="52.5" customHeight="1">
      <c r="A33" s="593"/>
      <c r="B33" s="595"/>
      <c r="C33" s="595"/>
      <c r="D33" s="597"/>
      <c r="E33" s="595"/>
      <c r="F33" s="429"/>
      <c r="G33" s="426"/>
      <c r="H33" s="408"/>
      <c r="I33" s="408"/>
      <c r="J33" s="408"/>
      <c r="K33" s="408"/>
      <c r="L33" s="408"/>
      <c r="M33" s="408"/>
      <c r="N33" s="539"/>
      <c r="O33" s="46" t="s">
        <v>636</v>
      </c>
      <c r="P33" s="35" t="s">
        <v>637</v>
      </c>
      <c r="Q33" s="35" t="s">
        <v>56</v>
      </c>
      <c r="R33" s="35">
        <v>1</v>
      </c>
      <c r="S33" s="35" t="s">
        <v>155</v>
      </c>
      <c r="T33" s="47">
        <v>44835</v>
      </c>
      <c r="U33" s="47">
        <v>44926</v>
      </c>
      <c r="V33" s="438"/>
      <c r="W33" s="606"/>
      <c r="X33" s="55" t="s">
        <v>67</v>
      </c>
      <c r="Y33" s="52" t="s">
        <v>631</v>
      </c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s="22" customFormat="1" ht="52.5" customHeight="1">
      <c r="A34" s="593"/>
      <c r="B34" s="595"/>
      <c r="C34" s="595"/>
      <c r="D34" s="597"/>
      <c r="E34" s="595" t="s">
        <v>638</v>
      </c>
      <c r="F34" s="429">
        <v>1695000000</v>
      </c>
      <c r="G34" s="365" t="s">
        <v>53</v>
      </c>
      <c r="H34" s="353" t="s">
        <v>53</v>
      </c>
      <c r="I34" s="353" t="s">
        <v>53</v>
      </c>
      <c r="J34" s="353" t="s">
        <v>53</v>
      </c>
      <c r="K34" s="353" t="s">
        <v>53</v>
      </c>
      <c r="L34" s="353" t="s">
        <v>53</v>
      </c>
      <c r="M34" s="353" t="s">
        <v>53</v>
      </c>
      <c r="N34" s="346" t="s">
        <v>53</v>
      </c>
      <c r="O34" s="46" t="s">
        <v>639</v>
      </c>
      <c r="P34" s="35" t="s">
        <v>630</v>
      </c>
      <c r="Q34" s="35" t="s">
        <v>56</v>
      </c>
      <c r="R34" s="35">
        <v>1</v>
      </c>
      <c r="S34" s="35" t="s">
        <v>155</v>
      </c>
      <c r="T34" s="47">
        <v>44563</v>
      </c>
      <c r="U34" s="47">
        <v>44592</v>
      </c>
      <c r="V34" s="438" t="s">
        <v>58</v>
      </c>
      <c r="W34" s="606">
        <v>150000000</v>
      </c>
      <c r="X34" s="55" t="s">
        <v>67</v>
      </c>
      <c r="Y34" s="52" t="s">
        <v>631</v>
      </c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s="22" customFormat="1" ht="52.5" customHeight="1">
      <c r="A35" s="593"/>
      <c r="B35" s="595"/>
      <c r="C35" s="595"/>
      <c r="D35" s="597"/>
      <c r="E35" s="595"/>
      <c r="F35" s="429"/>
      <c r="G35" s="609"/>
      <c r="H35" s="610"/>
      <c r="I35" s="610"/>
      <c r="J35" s="610"/>
      <c r="K35" s="610"/>
      <c r="L35" s="610"/>
      <c r="M35" s="610"/>
      <c r="N35" s="347"/>
      <c r="O35" s="46" t="s">
        <v>640</v>
      </c>
      <c r="P35" s="35" t="s">
        <v>637</v>
      </c>
      <c r="Q35" s="35" t="s">
        <v>56</v>
      </c>
      <c r="R35" s="35">
        <v>1</v>
      </c>
      <c r="S35" s="35" t="s">
        <v>155</v>
      </c>
      <c r="T35" s="47">
        <v>44835</v>
      </c>
      <c r="U35" s="47">
        <v>44926</v>
      </c>
      <c r="V35" s="438"/>
      <c r="W35" s="606"/>
      <c r="X35" s="55" t="s">
        <v>67</v>
      </c>
      <c r="Y35" s="52" t="s">
        <v>631</v>
      </c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s="22" customFormat="1" ht="32.25" customHeight="1">
      <c r="A36" s="593"/>
      <c r="B36" s="595"/>
      <c r="C36" s="595"/>
      <c r="D36" s="597"/>
      <c r="E36" s="595"/>
      <c r="F36" s="429"/>
      <c r="G36" s="609"/>
      <c r="H36" s="610"/>
      <c r="I36" s="610"/>
      <c r="J36" s="610"/>
      <c r="K36" s="610"/>
      <c r="L36" s="610"/>
      <c r="M36" s="610"/>
      <c r="N36" s="347"/>
      <c r="O36" s="421" t="s">
        <v>641</v>
      </c>
      <c r="P36" s="357" t="s">
        <v>642</v>
      </c>
      <c r="Q36" s="357" t="s">
        <v>56</v>
      </c>
      <c r="R36" s="615">
        <v>50</v>
      </c>
      <c r="S36" s="357" t="s">
        <v>113</v>
      </c>
      <c r="T36" s="455">
        <v>44563</v>
      </c>
      <c r="U36" s="455">
        <v>44926</v>
      </c>
      <c r="V36" s="34" t="s">
        <v>58</v>
      </c>
      <c r="W36" s="177">
        <v>1000000000</v>
      </c>
      <c r="X36" s="608" t="s">
        <v>67</v>
      </c>
      <c r="Y36" s="523" t="s">
        <v>611</v>
      </c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s="22" customFormat="1" ht="32.25" customHeight="1">
      <c r="A37" s="593"/>
      <c r="B37" s="595"/>
      <c r="C37" s="595"/>
      <c r="D37" s="597"/>
      <c r="E37" s="595"/>
      <c r="F37" s="429"/>
      <c r="G37" s="609"/>
      <c r="H37" s="610"/>
      <c r="I37" s="610"/>
      <c r="J37" s="610"/>
      <c r="K37" s="610"/>
      <c r="L37" s="610"/>
      <c r="M37" s="610"/>
      <c r="N37" s="347"/>
      <c r="O37" s="421"/>
      <c r="P37" s="357"/>
      <c r="Q37" s="357"/>
      <c r="R37" s="615"/>
      <c r="S37" s="357"/>
      <c r="T37" s="455"/>
      <c r="U37" s="455"/>
      <c r="V37" s="34" t="s">
        <v>643</v>
      </c>
      <c r="W37" s="177">
        <v>70000000</v>
      </c>
      <c r="X37" s="608"/>
      <c r="Y37" s="523"/>
      <c r="Z37" s="122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s="22" customFormat="1" ht="37.5" customHeight="1">
      <c r="A38" s="593"/>
      <c r="B38" s="595"/>
      <c r="C38" s="595"/>
      <c r="D38" s="597"/>
      <c r="E38" s="595"/>
      <c r="F38" s="429"/>
      <c r="G38" s="366"/>
      <c r="H38" s="354"/>
      <c r="I38" s="354"/>
      <c r="J38" s="354"/>
      <c r="K38" s="354"/>
      <c r="L38" s="354"/>
      <c r="M38" s="354"/>
      <c r="N38" s="347"/>
      <c r="O38" s="129" t="s">
        <v>644</v>
      </c>
      <c r="P38" s="130" t="s">
        <v>645</v>
      </c>
      <c r="Q38" s="130" t="s">
        <v>56</v>
      </c>
      <c r="R38" s="155">
        <v>1</v>
      </c>
      <c r="S38" s="130" t="s">
        <v>155</v>
      </c>
      <c r="T38" s="125">
        <v>44563</v>
      </c>
      <c r="U38" s="125">
        <v>44926</v>
      </c>
      <c r="V38" s="130" t="s">
        <v>58</v>
      </c>
      <c r="W38" s="177">
        <v>475000000</v>
      </c>
      <c r="X38" s="135" t="s">
        <v>67</v>
      </c>
      <c r="Y38" s="134" t="s">
        <v>646</v>
      </c>
      <c r="Z38" s="122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s="22" customFormat="1" ht="21" customHeight="1">
      <c r="A39" s="593" t="s">
        <v>647</v>
      </c>
      <c r="B39" s="595" t="s">
        <v>648</v>
      </c>
      <c r="C39" s="595" t="s">
        <v>649</v>
      </c>
      <c r="D39" s="613">
        <v>1.5</v>
      </c>
      <c r="E39" s="595" t="s">
        <v>650</v>
      </c>
      <c r="F39" s="429">
        <v>16579431725</v>
      </c>
      <c r="G39" s="426" t="s">
        <v>53</v>
      </c>
      <c r="H39" s="408" t="s">
        <v>53</v>
      </c>
      <c r="I39" s="408" t="s">
        <v>53</v>
      </c>
      <c r="J39" s="408" t="s">
        <v>53</v>
      </c>
      <c r="K39" s="408" t="s">
        <v>53</v>
      </c>
      <c r="L39" s="408" t="s">
        <v>53</v>
      </c>
      <c r="M39" s="408" t="s">
        <v>53</v>
      </c>
      <c r="N39" s="539" t="s">
        <v>53</v>
      </c>
      <c r="O39" s="129" t="s">
        <v>651</v>
      </c>
      <c r="P39" s="130" t="s">
        <v>630</v>
      </c>
      <c r="Q39" s="130" t="s">
        <v>56</v>
      </c>
      <c r="R39" s="130">
        <v>1</v>
      </c>
      <c r="S39" s="130" t="s">
        <v>155</v>
      </c>
      <c r="T39" s="125">
        <v>44563</v>
      </c>
      <c r="U39" s="125">
        <v>44592</v>
      </c>
      <c r="V39" s="360" t="s">
        <v>58</v>
      </c>
      <c r="W39" s="432">
        <v>85380000</v>
      </c>
      <c r="X39" s="135" t="s">
        <v>67</v>
      </c>
      <c r="Y39" s="134" t="s">
        <v>631</v>
      </c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s="22" customFormat="1" ht="21" customHeight="1">
      <c r="A40" s="593"/>
      <c r="B40" s="595"/>
      <c r="C40" s="595"/>
      <c r="D40" s="613"/>
      <c r="E40" s="595"/>
      <c r="F40" s="429"/>
      <c r="G40" s="426"/>
      <c r="H40" s="408"/>
      <c r="I40" s="408"/>
      <c r="J40" s="408"/>
      <c r="K40" s="408"/>
      <c r="L40" s="408"/>
      <c r="M40" s="408"/>
      <c r="N40" s="539"/>
      <c r="O40" s="129" t="s">
        <v>652</v>
      </c>
      <c r="P40" s="130" t="s">
        <v>637</v>
      </c>
      <c r="Q40" s="130" t="s">
        <v>56</v>
      </c>
      <c r="R40" s="130">
        <v>1</v>
      </c>
      <c r="S40" s="130" t="s">
        <v>155</v>
      </c>
      <c r="T40" s="125">
        <v>44835</v>
      </c>
      <c r="U40" s="125">
        <v>44926</v>
      </c>
      <c r="V40" s="360"/>
      <c r="W40" s="432"/>
      <c r="X40" s="135" t="s">
        <v>67</v>
      </c>
      <c r="Y40" s="134" t="s">
        <v>631</v>
      </c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s="22" customFormat="1" ht="21" customHeight="1">
      <c r="A41" s="593"/>
      <c r="B41" s="595"/>
      <c r="C41" s="595"/>
      <c r="D41" s="613"/>
      <c r="E41" s="595"/>
      <c r="F41" s="429"/>
      <c r="G41" s="426"/>
      <c r="H41" s="408"/>
      <c r="I41" s="408"/>
      <c r="J41" s="408"/>
      <c r="K41" s="408"/>
      <c r="L41" s="408"/>
      <c r="M41" s="408"/>
      <c r="N41" s="539"/>
      <c r="O41" s="129" t="s">
        <v>653</v>
      </c>
      <c r="P41" s="130" t="s">
        <v>589</v>
      </c>
      <c r="Q41" s="130" t="s">
        <v>56</v>
      </c>
      <c r="R41" s="130">
        <v>4</v>
      </c>
      <c r="S41" s="130" t="s">
        <v>57</v>
      </c>
      <c r="T41" s="125">
        <v>44563</v>
      </c>
      <c r="U41" s="125">
        <v>44926</v>
      </c>
      <c r="V41" s="130" t="s">
        <v>58</v>
      </c>
      <c r="W41" s="177">
        <v>2416582751</v>
      </c>
      <c r="X41" s="135" t="s">
        <v>67</v>
      </c>
      <c r="Y41" s="156" t="s">
        <v>654</v>
      </c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s="22" customFormat="1" ht="30" customHeight="1">
      <c r="A42" s="593"/>
      <c r="B42" s="595"/>
      <c r="C42" s="595"/>
      <c r="D42" s="613"/>
      <c r="E42" s="595"/>
      <c r="F42" s="429"/>
      <c r="G42" s="426"/>
      <c r="H42" s="408"/>
      <c r="I42" s="408"/>
      <c r="J42" s="408"/>
      <c r="K42" s="408"/>
      <c r="L42" s="408"/>
      <c r="M42" s="408"/>
      <c r="N42" s="539"/>
      <c r="O42" s="129" t="s">
        <v>655</v>
      </c>
      <c r="P42" s="35" t="s">
        <v>656</v>
      </c>
      <c r="Q42" s="35" t="s">
        <v>56</v>
      </c>
      <c r="R42" s="35">
        <f>5780/2</f>
        <v>2890</v>
      </c>
      <c r="S42" s="35" t="s">
        <v>57</v>
      </c>
      <c r="T42" s="47">
        <v>44572</v>
      </c>
      <c r="U42" s="47">
        <v>44926</v>
      </c>
      <c r="V42" s="35" t="s">
        <v>58</v>
      </c>
      <c r="W42" s="631">
        <v>200000000</v>
      </c>
      <c r="X42" s="633" t="s">
        <v>67</v>
      </c>
      <c r="Y42" s="635" t="s">
        <v>657</v>
      </c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s="22" customFormat="1" ht="31.5" customHeight="1">
      <c r="A43" s="593"/>
      <c r="B43" s="595"/>
      <c r="C43" s="595"/>
      <c r="D43" s="613"/>
      <c r="E43" s="595"/>
      <c r="F43" s="429"/>
      <c r="G43" s="426"/>
      <c r="H43" s="408"/>
      <c r="I43" s="408"/>
      <c r="J43" s="408"/>
      <c r="K43" s="408"/>
      <c r="L43" s="408"/>
      <c r="M43" s="408"/>
      <c r="N43" s="539"/>
      <c r="O43" s="129" t="s">
        <v>658</v>
      </c>
      <c r="P43" s="35" t="s">
        <v>659</v>
      </c>
      <c r="Q43" s="35" t="s">
        <v>56</v>
      </c>
      <c r="R43" s="58">
        <f>20933/2</f>
        <v>10466.5</v>
      </c>
      <c r="S43" s="35" t="s">
        <v>57</v>
      </c>
      <c r="T43" s="47">
        <v>44572</v>
      </c>
      <c r="U43" s="47">
        <v>44926</v>
      </c>
      <c r="V43" s="35" t="s">
        <v>58</v>
      </c>
      <c r="W43" s="632"/>
      <c r="X43" s="634"/>
      <c r="Y43" s="636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s="22" customFormat="1" ht="22.5" customHeight="1">
      <c r="A44" s="593"/>
      <c r="B44" s="595"/>
      <c r="C44" s="595"/>
      <c r="D44" s="613"/>
      <c r="E44" s="595"/>
      <c r="F44" s="429"/>
      <c r="G44" s="426"/>
      <c r="H44" s="408"/>
      <c r="I44" s="408"/>
      <c r="J44" s="408"/>
      <c r="K44" s="408"/>
      <c r="L44" s="408"/>
      <c r="M44" s="408"/>
      <c r="N44" s="539"/>
      <c r="O44" s="46" t="s">
        <v>660</v>
      </c>
      <c r="P44" s="35" t="s">
        <v>589</v>
      </c>
      <c r="Q44" s="35" t="s">
        <v>56</v>
      </c>
      <c r="R44" s="35">
        <v>4</v>
      </c>
      <c r="S44" s="35" t="s">
        <v>57</v>
      </c>
      <c r="T44" s="47">
        <v>44563</v>
      </c>
      <c r="U44" s="47">
        <v>44926</v>
      </c>
      <c r="V44" s="35" t="s">
        <v>58</v>
      </c>
      <c r="W44" s="185">
        <v>970211265</v>
      </c>
      <c r="X44" s="55" t="s">
        <v>67</v>
      </c>
      <c r="Y44" s="141" t="s">
        <v>654</v>
      </c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s="22" customFormat="1" ht="25.5" customHeight="1">
      <c r="A45" s="593"/>
      <c r="B45" s="595"/>
      <c r="C45" s="595"/>
      <c r="D45" s="613"/>
      <c r="E45" s="595"/>
      <c r="F45" s="429"/>
      <c r="G45" s="426"/>
      <c r="H45" s="408"/>
      <c r="I45" s="408"/>
      <c r="J45" s="408"/>
      <c r="K45" s="408"/>
      <c r="L45" s="408"/>
      <c r="M45" s="408"/>
      <c r="N45" s="539"/>
      <c r="O45" s="46" t="s">
        <v>661</v>
      </c>
      <c r="P45" s="35" t="s">
        <v>662</v>
      </c>
      <c r="Q45" s="35" t="s">
        <v>56</v>
      </c>
      <c r="R45" s="35">
        <v>11</v>
      </c>
      <c r="S45" s="35" t="s">
        <v>113</v>
      </c>
      <c r="T45" s="47">
        <v>44563</v>
      </c>
      <c r="U45" s="47">
        <v>44926</v>
      </c>
      <c r="V45" s="35" t="s">
        <v>58</v>
      </c>
      <c r="W45" s="185">
        <v>5827059382.9499998</v>
      </c>
      <c r="X45" s="55" t="s">
        <v>67</v>
      </c>
      <c r="Y45" s="52" t="s">
        <v>654</v>
      </c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s="22" customFormat="1" ht="24" customHeight="1">
      <c r="A46" s="593"/>
      <c r="B46" s="595"/>
      <c r="C46" s="595"/>
      <c r="D46" s="613"/>
      <c r="E46" s="595"/>
      <c r="F46" s="429"/>
      <c r="G46" s="426"/>
      <c r="H46" s="408"/>
      <c r="I46" s="408"/>
      <c r="J46" s="408"/>
      <c r="K46" s="408"/>
      <c r="L46" s="408"/>
      <c r="M46" s="408"/>
      <c r="N46" s="539"/>
      <c r="O46" s="46" t="s">
        <v>663</v>
      </c>
      <c r="P46" s="35" t="s">
        <v>589</v>
      </c>
      <c r="Q46" s="35" t="s">
        <v>56</v>
      </c>
      <c r="R46" s="35">
        <v>4</v>
      </c>
      <c r="S46" s="35" t="s">
        <v>57</v>
      </c>
      <c r="T46" s="47">
        <v>44563</v>
      </c>
      <c r="U46" s="47">
        <v>44926</v>
      </c>
      <c r="V46" s="35" t="s">
        <v>58</v>
      </c>
      <c r="W46" s="185">
        <v>407067269.91666698</v>
      </c>
      <c r="X46" s="55" t="s">
        <v>67</v>
      </c>
      <c r="Y46" s="141" t="s">
        <v>654</v>
      </c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s="22" customFormat="1" ht="21" customHeight="1">
      <c r="A47" s="593"/>
      <c r="B47" s="595"/>
      <c r="C47" s="595"/>
      <c r="D47" s="613"/>
      <c r="E47" s="595"/>
      <c r="F47" s="429"/>
      <c r="G47" s="426"/>
      <c r="H47" s="408"/>
      <c r="I47" s="408"/>
      <c r="J47" s="408"/>
      <c r="K47" s="408"/>
      <c r="L47" s="408"/>
      <c r="M47" s="408"/>
      <c r="N47" s="539"/>
      <c r="O47" s="46" t="s">
        <v>664</v>
      </c>
      <c r="P47" s="35" t="s">
        <v>665</v>
      </c>
      <c r="Q47" s="35" t="s">
        <v>56</v>
      </c>
      <c r="R47" s="35">
        <v>4</v>
      </c>
      <c r="S47" s="35" t="s">
        <v>57</v>
      </c>
      <c r="T47" s="47">
        <v>44563</v>
      </c>
      <c r="U47" s="47">
        <v>44926</v>
      </c>
      <c r="V47" s="438" t="s">
        <v>58</v>
      </c>
      <c r="W47" s="606">
        <v>1884900000</v>
      </c>
      <c r="X47" s="55" t="s">
        <v>67</v>
      </c>
      <c r="Y47" s="52" t="s">
        <v>646</v>
      </c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s="22" customFormat="1" ht="20.25" customHeight="1">
      <c r="A48" s="593"/>
      <c r="B48" s="595"/>
      <c r="C48" s="595"/>
      <c r="D48" s="613"/>
      <c r="E48" s="595"/>
      <c r="F48" s="429"/>
      <c r="G48" s="426"/>
      <c r="H48" s="408"/>
      <c r="I48" s="408"/>
      <c r="J48" s="408"/>
      <c r="K48" s="408"/>
      <c r="L48" s="408"/>
      <c r="M48" s="408"/>
      <c r="N48" s="539"/>
      <c r="O48" s="46" t="s">
        <v>666</v>
      </c>
      <c r="P48" s="35" t="s">
        <v>667</v>
      </c>
      <c r="Q48" s="35" t="s">
        <v>56</v>
      </c>
      <c r="R48" s="35">
        <v>2</v>
      </c>
      <c r="S48" s="35" t="s">
        <v>88</v>
      </c>
      <c r="T48" s="47">
        <v>44593</v>
      </c>
      <c r="U48" s="47">
        <v>44926</v>
      </c>
      <c r="V48" s="438"/>
      <c r="W48" s="606"/>
      <c r="X48" s="55" t="s">
        <v>67</v>
      </c>
      <c r="Y48" s="52" t="s">
        <v>646</v>
      </c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s="22" customFormat="1" ht="24" customHeight="1">
      <c r="A49" s="593"/>
      <c r="B49" s="595"/>
      <c r="C49" s="595"/>
      <c r="D49" s="613"/>
      <c r="E49" s="595"/>
      <c r="F49" s="429"/>
      <c r="G49" s="426"/>
      <c r="H49" s="408"/>
      <c r="I49" s="408"/>
      <c r="J49" s="408"/>
      <c r="K49" s="408"/>
      <c r="L49" s="408"/>
      <c r="M49" s="408"/>
      <c r="N49" s="539"/>
      <c r="O49" s="46" t="s">
        <v>668</v>
      </c>
      <c r="P49" s="35" t="s">
        <v>669</v>
      </c>
      <c r="Q49" s="35" t="s">
        <v>56</v>
      </c>
      <c r="R49" s="35">
        <v>4</v>
      </c>
      <c r="S49" s="35" t="s">
        <v>57</v>
      </c>
      <c r="T49" s="47">
        <v>44563</v>
      </c>
      <c r="U49" s="47">
        <v>44926</v>
      </c>
      <c r="V49" s="35" t="s">
        <v>58</v>
      </c>
      <c r="W49" s="83">
        <v>1119291056</v>
      </c>
      <c r="X49" s="55" t="s">
        <v>67</v>
      </c>
      <c r="Y49" s="52" t="s">
        <v>670</v>
      </c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s="22" customFormat="1" ht="22.5" customHeight="1">
      <c r="A50" s="593"/>
      <c r="B50" s="595"/>
      <c r="C50" s="595"/>
      <c r="D50" s="613"/>
      <c r="E50" s="595"/>
      <c r="F50" s="429"/>
      <c r="G50" s="426"/>
      <c r="H50" s="408"/>
      <c r="I50" s="408"/>
      <c r="J50" s="408"/>
      <c r="K50" s="408"/>
      <c r="L50" s="408"/>
      <c r="M50" s="408"/>
      <c r="N50" s="539"/>
      <c r="O50" s="46" t="s">
        <v>671</v>
      </c>
      <c r="P50" s="35" t="s">
        <v>672</v>
      </c>
      <c r="Q50" s="35" t="s">
        <v>56</v>
      </c>
      <c r="R50" s="35">
        <v>2</v>
      </c>
      <c r="S50" s="35" t="s">
        <v>88</v>
      </c>
      <c r="T50" s="47">
        <v>44564</v>
      </c>
      <c r="U50" s="47">
        <v>44926</v>
      </c>
      <c r="V50" s="35" t="s">
        <v>58</v>
      </c>
      <c r="W50" s="83">
        <v>33600000</v>
      </c>
      <c r="X50" s="55" t="s">
        <v>67</v>
      </c>
      <c r="Y50" s="52" t="s">
        <v>673</v>
      </c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s="22" customFormat="1" ht="23.25" customHeight="1">
      <c r="A51" s="593"/>
      <c r="B51" s="595"/>
      <c r="C51" s="595"/>
      <c r="D51" s="613"/>
      <c r="E51" s="595"/>
      <c r="F51" s="429"/>
      <c r="G51" s="426"/>
      <c r="H51" s="408"/>
      <c r="I51" s="408"/>
      <c r="J51" s="408"/>
      <c r="K51" s="408"/>
      <c r="L51" s="408"/>
      <c r="M51" s="408"/>
      <c r="N51" s="539"/>
      <c r="O51" s="46" t="s">
        <v>674</v>
      </c>
      <c r="P51" s="35" t="s">
        <v>675</v>
      </c>
      <c r="Q51" s="35" t="s">
        <v>56</v>
      </c>
      <c r="R51" s="58">
        <v>3</v>
      </c>
      <c r="S51" s="35" t="s">
        <v>676</v>
      </c>
      <c r="T51" s="47">
        <v>44593</v>
      </c>
      <c r="U51" s="47">
        <v>44895</v>
      </c>
      <c r="V51" s="35" t="s">
        <v>58</v>
      </c>
      <c r="W51" s="83">
        <v>27850000</v>
      </c>
      <c r="X51" s="55" t="s">
        <v>67</v>
      </c>
      <c r="Y51" s="52" t="s">
        <v>673</v>
      </c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s="22" customFormat="1" ht="21" customHeight="1">
      <c r="A52" s="593"/>
      <c r="B52" s="595"/>
      <c r="C52" s="595"/>
      <c r="D52" s="613"/>
      <c r="E52" s="595"/>
      <c r="F52" s="429"/>
      <c r="G52" s="426"/>
      <c r="H52" s="408"/>
      <c r="I52" s="408"/>
      <c r="J52" s="408"/>
      <c r="K52" s="408"/>
      <c r="L52" s="408"/>
      <c r="M52" s="408"/>
      <c r="N52" s="539"/>
      <c r="O52" s="46" t="s">
        <v>677</v>
      </c>
      <c r="P52" s="35" t="s">
        <v>667</v>
      </c>
      <c r="Q52" s="35" t="s">
        <v>56</v>
      </c>
      <c r="R52" s="58">
        <v>2</v>
      </c>
      <c r="S52" s="35" t="s">
        <v>88</v>
      </c>
      <c r="T52" s="47">
        <v>44682</v>
      </c>
      <c r="U52" s="47">
        <v>44865</v>
      </c>
      <c r="V52" s="35" t="s">
        <v>58</v>
      </c>
      <c r="W52" s="83">
        <v>40581000</v>
      </c>
      <c r="X52" s="55" t="s">
        <v>67</v>
      </c>
      <c r="Y52" s="52" t="s">
        <v>673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s="22" customFormat="1" ht="22.5" customHeight="1">
      <c r="A53" s="593"/>
      <c r="B53" s="595"/>
      <c r="C53" s="595"/>
      <c r="D53" s="613"/>
      <c r="E53" s="595"/>
      <c r="F53" s="429"/>
      <c r="G53" s="426"/>
      <c r="H53" s="408"/>
      <c r="I53" s="408"/>
      <c r="J53" s="408"/>
      <c r="K53" s="408"/>
      <c r="L53" s="408"/>
      <c r="M53" s="408"/>
      <c r="N53" s="539"/>
      <c r="O53" s="46" t="s">
        <v>678</v>
      </c>
      <c r="P53" s="35" t="s">
        <v>679</v>
      </c>
      <c r="Q53" s="35" t="s">
        <v>56</v>
      </c>
      <c r="R53" s="58">
        <v>1</v>
      </c>
      <c r="S53" s="35" t="s">
        <v>155</v>
      </c>
      <c r="T53" s="47">
        <v>44564</v>
      </c>
      <c r="U53" s="47">
        <v>44681</v>
      </c>
      <c r="V53" s="35" t="s">
        <v>58</v>
      </c>
      <c r="W53" s="83">
        <v>27875000</v>
      </c>
      <c r="X53" s="55" t="s">
        <v>67</v>
      </c>
      <c r="Y53" s="52" t="s">
        <v>673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s="22" customFormat="1" ht="24.75" customHeight="1">
      <c r="A54" s="593"/>
      <c r="B54" s="595"/>
      <c r="C54" s="595"/>
      <c r="D54" s="613"/>
      <c r="E54" s="595"/>
      <c r="F54" s="429"/>
      <c r="G54" s="426"/>
      <c r="H54" s="408"/>
      <c r="I54" s="408"/>
      <c r="J54" s="408"/>
      <c r="K54" s="408"/>
      <c r="L54" s="408"/>
      <c r="M54" s="408"/>
      <c r="N54" s="539"/>
      <c r="O54" s="46" t="s">
        <v>680</v>
      </c>
      <c r="P54" s="35" t="s">
        <v>681</v>
      </c>
      <c r="Q54" s="35" t="s">
        <v>56</v>
      </c>
      <c r="R54" s="58">
        <v>5</v>
      </c>
      <c r="S54" s="35" t="s">
        <v>57</v>
      </c>
      <c r="T54" s="47">
        <v>44593</v>
      </c>
      <c r="U54" s="47">
        <v>44926</v>
      </c>
      <c r="V54" s="35" t="s">
        <v>58</v>
      </c>
      <c r="W54" s="83">
        <v>35824000</v>
      </c>
      <c r="X54" s="55" t="s">
        <v>67</v>
      </c>
      <c r="Y54" s="52" t="s">
        <v>673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s="22" customFormat="1" ht="27" customHeight="1">
      <c r="A55" s="593"/>
      <c r="B55" s="595"/>
      <c r="C55" s="595"/>
      <c r="D55" s="613"/>
      <c r="E55" s="595"/>
      <c r="F55" s="429"/>
      <c r="G55" s="426"/>
      <c r="H55" s="408"/>
      <c r="I55" s="408"/>
      <c r="J55" s="408"/>
      <c r="K55" s="408"/>
      <c r="L55" s="408"/>
      <c r="M55" s="408"/>
      <c r="N55" s="539"/>
      <c r="O55" s="46" t="s">
        <v>682</v>
      </c>
      <c r="P55" s="35" t="s">
        <v>683</v>
      </c>
      <c r="Q55" s="35" t="s">
        <v>56</v>
      </c>
      <c r="R55" s="58">
        <v>2</v>
      </c>
      <c r="S55" s="35" t="s">
        <v>88</v>
      </c>
      <c r="T55" s="47">
        <v>44593</v>
      </c>
      <c r="U55" s="47">
        <v>44895</v>
      </c>
      <c r="V55" s="35" t="s">
        <v>58</v>
      </c>
      <c r="W55" s="83">
        <v>32750000</v>
      </c>
      <c r="X55" s="55" t="s">
        <v>67</v>
      </c>
      <c r="Y55" s="52" t="s">
        <v>673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s="22" customFormat="1" ht="23.25" customHeight="1">
      <c r="A56" s="593"/>
      <c r="B56" s="595"/>
      <c r="C56" s="595"/>
      <c r="D56" s="613"/>
      <c r="E56" s="595"/>
      <c r="F56" s="429"/>
      <c r="G56" s="426"/>
      <c r="H56" s="408"/>
      <c r="I56" s="408"/>
      <c r="J56" s="408"/>
      <c r="K56" s="408"/>
      <c r="L56" s="408"/>
      <c r="M56" s="408"/>
      <c r="N56" s="539"/>
      <c r="O56" s="46" t="s">
        <v>684</v>
      </c>
      <c r="P56" s="35" t="s">
        <v>138</v>
      </c>
      <c r="Q56" s="35" t="s">
        <v>56</v>
      </c>
      <c r="R56" s="58">
        <v>6</v>
      </c>
      <c r="S56" s="35" t="s">
        <v>676</v>
      </c>
      <c r="T56" s="47">
        <v>44564</v>
      </c>
      <c r="U56" s="47">
        <v>44926</v>
      </c>
      <c r="V56" s="35" t="s">
        <v>58</v>
      </c>
      <c r="W56" s="83">
        <v>68320000</v>
      </c>
      <c r="X56" s="55" t="s">
        <v>67</v>
      </c>
      <c r="Y56" s="52" t="s">
        <v>673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s="22" customFormat="1" ht="24.75" customHeight="1">
      <c r="A57" s="593"/>
      <c r="B57" s="595"/>
      <c r="C57" s="595"/>
      <c r="D57" s="613"/>
      <c r="E57" s="595"/>
      <c r="F57" s="429"/>
      <c r="G57" s="426"/>
      <c r="H57" s="408"/>
      <c r="I57" s="408"/>
      <c r="J57" s="408"/>
      <c r="K57" s="408"/>
      <c r="L57" s="408"/>
      <c r="M57" s="408"/>
      <c r="N57" s="539"/>
      <c r="O57" s="46" t="s">
        <v>685</v>
      </c>
      <c r="P57" s="35" t="s">
        <v>686</v>
      </c>
      <c r="Q57" s="35" t="s">
        <v>56</v>
      </c>
      <c r="R57" s="58">
        <v>6</v>
      </c>
      <c r="S57" s="35" t="s">
        <v>676</v>
      </c>
      <c r="T57" s="47">
        <v>44564</v>
      </c>
      <c r="U57" s="47">
        <v>44926</v>
      </c>
      <c r="V57" s="35" t="s">
        <v>58</v>
      </c>
      <c r="W57" s="83">
        <v>115230000</v>
      </c>
      <c r="X57" s="55" t="s">
        <v>67</v>
      </c>
      <c r="Y57" s="52" t="s">
        <v>673</v>
      </c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s="22" customFormat="1" ht="26.25" customHeight="1">
      <c r="A58" s="593"/>
      <c r="B58" s="595"/>
      <c r="C58" s="595"/>
      <c r="D58" s="613"/>
      <c r="E58" s="595"/>
      <c r="F58" s="429"/>
      <c r="G58" s="426"/>
      <c r="H58" s="408"/>
      <c r="I58" s="408"/>
      <c r="J58" s="408"/>
      <c r="K58" s="408"/>
      <c r="L58" s="408"/>
      <c r="M58" s="408"/>
      <c r="N58" s="539"/>
      <c r="O58" s="46" t="s">
        <v>687</v>
      </c>
      <c r="P58" s="54" t="s">
        <v>688</v>
      </c>
      <c r="Q58" s="35" t="s">
        <v>56</v>
      </c>
      <c r="R58" s="58">
        <v>11</v>
      </c>
      <c r="S58" s="35" t="s">
        <v>113</v>
      </c>
      <c r="T58" s="47">
        <v>44564</v>
      </c>
      <c r="U58" s="47">
        <v>44926</v>
      </c>
      <c r="V58" s="35" t="s">
        <v>58</v>
      </c>
      <c r="W58" s="83">
        <v>119940000</v>
      </c>
      <c r="X58" s="55" t="s">
        <v>67</v>
      </c>
      <c r="Y58" s="52" t="s">
        <v>673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s="22" customFormat="1" ht="27" customHeight="1">
      <c r="A59" s="593"/>
      <c r="B59" s="595"/>
      <c r="C59" s="595"/>
      <c r="D59" s="613"/>
      <c r="E59" s="595"/>
      <c r="F59" s="429"/>
      <c r="G59" s="426"/>
      <c r="H59" s="408"/>
      <c r="I59" s="408"/>
      <c r="J59" s="408"/>
      <c r="K59" s="408"/>
      <c r="L59" s="408"/>
      <c r="M59" s="408"/>
      <c r="N59" s="539"/>
      <c r="O59" s="46" t="s">
        <v>689</v>
      </c>
      <c r="P59" s="35" t="s">
        <v>690</v>
      </c>
      <c r="Q59" s="35" t="s">
        <v>56</v>
      </c>
      <c r="R59" s="58">
        <v>3</v>
      </c>
      <c r="S59" s="35" t="s">
        <v>676</v>
      </c>
      <c r="T59" s="47">
        <v>44564</v>
      </c>
      <c r="U59" s="47">
        <v>44926</v>
      </c>
      <c r="V59" s="35" t="s">
        <v>58</v>
      </c>
      <c r="W59" s="83">
        <v>48970000</v>
      </c>
      <c r="X59" s="55" t="s">
        <v>67</v>
      </c>
      <c r="Y59" s="52" t="s">
        <v>673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s="22" customFormat="1" ht="40.5" customHeight="1">
      <c r="A60" s="593"/>
      <c r="B60" s="595"/>
      <c r="C60" s="595"/>
      <c r="D60" s="613"/>
      <c r="E60" s="595"/>
      <c r="F60" s="429"/>
      <c r="G60" s="426"/>
      <c r="H60" s="408"/>
      <c r="I60" s="408"/>
      <c r="J60" s="408"/>
      <c r="K60" s="408"/>
      <c r="L60" s="408"/>
      <c r="M60" s="408"/>
      <c r="N60" s="539"/>
      <c r="O60" s="133" t="s">
        <v>691</v>
      </c>
      <c r="P60" s="32" t="s">
        <v>692</v>
      </c>
      <c r="Q60" s="34" t="s">
        <v>56</v>
      </c>
      <c r="R60" s="32">
        <v>12</v>
      </c>
      <c r="S60" s="32" t="s">
        <v>113</v>
      </c>
      <c r="T60" s="186">
        <v>44562</v>
      </c>
      <c r="U60" s="186">
        <v>44926</v>
      </c>
      <c r="V60" s="620" t="s">
        <v>58</v>
      </c>
      <c r="W60" s="351">
        <v>3118000000</v>
      </c>
      <c r="X60" s="623" t="s">
        <v>67</v>
      </c>
      <c r="Y60" s="626" t="s">
        <v>693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s="22" customFormat="1" ht="36.75" customHeight="1">
      <c r="A61" s="593"/>
      <c r="B61" s="595"/>
      <c r="C61" s="595"/>
      <c r="D61" s="613"/>
      <c r="E61" s="595"/>
      <c r="F61" s="429"/>
      <c r="G61" s="426"/>
      <c r="H61" s="408"/>
      <c r="I61" s="408"/>
      <c r="J61" s="408"/>
      <c r="K61" s="408"/>
      <c r="L61" s="408"/>
      <c r="M61" s="408"/>
      <c r="N61" s="539"/>
      <c r="O61" s="133" t="s">
        <v>694</v>
      </c>
      <c r="P61" s="34" t="s">
        <v>695</v>
      </c>
      <c r="Q61" s="34" t="s">
        <v>56</v>
      </c>
      <c r="R61" s="34">
        <v>12</v>
      </c>
      <c r="S61" s="34" t="s">
        <v>113</v>
      </c>
      <c r="T61" s="186">
        <v>44562</v>
      </c>
      <c r="U61" s="186">
        <v>44926</v>
      </c>
      <c r="V61" s="621"/>
      <c r="W61" s="619"/>
      <c r="X61" s="624"/>
      <c r="Y61" s="627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s="22" customFormat="1" ht="39.75" customHeight="1">
      <c r="A62" s="593"/>
      <c r="B62" s="595"/>
      <c r="C62" s="595"/>
      <c r="D62" s="613"/>
      <c r="E62" s="595"/>
      <c r="F62" s="429"/>
      <c r="G62" s="426"/>
      <c r="H62" s="408"/>
      <c r="I62" s="408"/>
      <c r="J62" s="408"/>
      <c r="K62" s="408"/>
      <c r="L62" s="408"/>
      <c r="M62" s="408"/>
      <c r="N62" s="539"/>
      <c r="O62" s="133" t="s">
        <v>696</v>
      </c>
      <c r="P62" s="34" t="s">
        <v>697</v>
      </c>
      <c r="Q62" s="34" t="s">
        <v>56</v>
      </c>
      <c r="R62" s="32">
        <v>240</v>
      </c>
      <c r="S62" s="34" t="s">
        <v>113</v>
      </c>
      <c r="T62" s="186">
        <v>44562</v>
      </c>
      <c r="U62" s="186">
        <v>44926</v>
      </c>
      <c r="V62" s="621"/>
      <c r="W62" s="619"/>
      <c r="X62" s="624"/>
      <c r="Y62" s="627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s="22" customFormat="1" ht="57" customHeight="1">
      <c r="A63" s="593"/>
      <c r="B63" s="595"/>
      <c r="C63" s="595"/>
      <c r="D63" s="613"/>
      <c r="E63" s="595"/>
      <c r="F63" s="429"/>
      <c r="G63" s="426"/>
      <c r="H63" s="408"/>
      <c r="I63" s="408"/>
      <c r="J63" s="408"/>
      <c r="K63" s="408"/>
      <c r="L63" s="408"/>
      <c r="M63" s="408"/>
      <c r="N63" s="539"/>
      <c r="O63" s="133" t="s">
        <v>698</v>
      </c>
      <c r="P63" s="32" t="s">
        <v>699</v>
      </c>
      <c r="Q63" s="34" t="s">
        <v>56</v>
      </c>
      <c r="R63" s="144">
        <v>8400</v>
      </c>
      <c r="S63" s="34" t="s">
        <v>113</v>
      </c>
      <c r="T63" s="186">
        <v>44562</v>
      </c>
      <c r="U63" s="186">
        <v>44926</v>
      </c>
      <c r="V63" s="621"/>
      <c r="W63" s="619"/>
      <c r="X63" s="624"/>
      <c r="Y63" s="627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s="22" customFormat="1" ht="35.25" customHeight="1">
      <c r="A64" s="593"/>
      <c r="B64" s="595"/>
      <c r="C64" s="595"/>
      <c r="D64" s="613"/>
      <c r="E64" s="595"/>
      <c r="F64" s="429"/>
      <c r="G64" s="426"/>
      <c r="H64" s="408"/>
      <c r="I64" s="408"/>
      <c r="J64" s="408"/>
      <c r="K64" s="408"/>
      <c r="L64" s="408"/>
      <c r="M64" s="408"/>
      <c r="N64" s="539"/>
      <c r="O64" s="133" t="s">
        <v>700</v>
      </c>
      <c r="P64" s="34" t="s">
        <v>701</v>
      </c>
      <c r="Q64" s="34" t="s">
        <v>56</v>
      </c>
      <c r="R64" s="34">
        <v>2</v>
      </c>
      <c r="S64" s="32" t="s">
        <v>155</v>
      </c>
      <c r="T64" s="186">
        <v>44562</v>
      </c>
      <c r="U64" s="186">
        <v>44926</v>
      </c>
      <c r="V64" s="621"/>
      <c r="W64" s="619"/>
      <c r="X64" s="624"/>
      <c r="Y64" s="627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s="22" customFormat="1" ht="36" customHeight="1">
      <c r="A65" s="593"/>
      <c r="B65" s="595"/>
      <c r="C65" s="595"/>
      <c r="D65" s="613"/>
      <c r="E65" s="595"/>
      <c r="F65" s="429"/>
      <c r="G65" s="426"/>
      <c r="H65" s="408"/>
      <c r="I65" s="408"/>
      <c r="J65" s="408"/>
      <c r="K65" s="408"/>
      <c r="L65" s="408"/>
      <c r="M65" s="408"/>
      <c r="N65" s="539"/>
      <c r="O65" s="133" t="s">
        <v>702</v>
      </c>
      <c r="P65" s="34" t="s">
        <v>703</v>
      </c>
      <c r="Q65" s="34" t="s">
        <v>56</v>
      </c>
      <c r="R65" s="34">
        <v>12</v>
      </c>
      <c r="S65" s="34" t="s">
        <v>113</v>
      </c>
      <c r="T65" s="186">
        <v>44562</v>
      </c>
      <c r="U65" s="186">
        <v>44926</v>
      </c>
      <c r="V65" s="622"/>
      <c r="W65" s="352"/>
      <c r="X65" s="625"/>
      <c r="Y65" s="628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s="22" customFormat="1" ht="35.25" customHeight="1">
      <c r="A66" s="593"/>
      <c r="B66" s="595"/>
      <c r="C66" s="595"/>
      <c r="D66" s="613"/>
      <c r="E66" s="616" t="s">
        <v>704</v>
      </c>
      <c r="F66" s="429">
        <v>842427744</v>
      </c>
      <c r="G66" s="426" t="s">
        <v>53</v>
      </c>
      <c r="H66" s="408" t="s">
        <v>53</v>
      </c>
      <c r="I66" s="408" t="s">
        <v>53</v>
      </c>
      <c r="J66" s="408" t="s">
        <v>53</v>
      </c>
      <c r="K66" s="408" t="s">
        <v>53</v>
      </c>
      <c r="L66" s="408" t="s">
        <v>53</v>
      </c>
      <c r="M66" s="408" t="s">
        <v>53</v>
      </c>
      <c r="N66" s="539" t="s">
        <v>53</v>
      </c>
      <c r="O66" s="129" t="s">
        <v>705</v>
      </c>
      <c r="P66" s="130" t="s">
        <v>706</v>
      </c>
      <c r="Q66" s="34" t="s">
        <v>56</v>
      </c>
      <c r="R66" s="130">
        <v>1</v>
      </c>
      <c r="S66" s="34" t="s">
        <v>155</v>
      </c>
      <c r="T66" s="145">
        <v>44562</v>
      </c>
      <c r="U66" s="145">
        <v>44926</v>
      </c>
      <c r="V66" s="130" t="s">
        <v>58</v>
      </c>
      <c r="W66" s="177">
        <v>31651362.68</v>
      </c>
      <c r="X66" s="135" t="s">
        <v>67</v>
      </c>
      <c r="Y66" s="134" t="s">
        <v>707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s="22" customFormat="1" ht="48.75" customHeight="1">
      <c r="A67" s="593"/>
      <c r="B67" s="595"/>
      <c r="C67" s="595"/>
      <c r="D67" s="613"/>
      <c r="E67" s="616"/>
      <c r="F67" s="429"/>
      <c r="G67" s="426"/>
      <c r="H67" s="408"/>
      <c r="I67" s="408"/>
      <c r="J67" s="408"/>
      <c r="K67" s="408"/>
      <c r="L67" s="408"/>
      <c r="M67" s="408"/>
      <c r="N67" s="539"/>
      <c r="O67" s="46" t="s">
        <v>708</v>
      </c>
      <c r="P67" s="130" t="s">
        <v>709</v>
      </c>
      <c r="Q67" s="130" t="s">
        <v>182</v>
      </c>
      <c r="R67" s="35">
        <v>100</v>
      </c>
      <c r="S67" s="130" t="s">
        <v>57</v>
      </c>
      <c r="T67" s="145">
        <v>44593</v>
      </c>
      <c r="U67" s="145">
        <v>44926</v>
      </c>
      <c r="V67" s="130" t="s">
        <v>58</v>
      </c>
      <c r="W67" s="177">
        <v>158256813.5</v>
      </c>
      <c r="X67" s="135" t="s">
        <v>67</v>
      </c>
      <c r="Y67" s="134" t="s">
        <v>707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s="22" customFormat="1" ht="46.5" customHeight="1">
      <c r="A68" s="593"/>
      <c r="B68" s="595"/>
      <c r="C68" s="595"/>
      <c r="D68" s="613"/>
      <c r="E68" s="616"/>
      <c r="F68" s="429"/>
      <c r="G68" s="426"/>
      <c r="H68" s="408"/>
      <c r="I68" s="408"/>
      <c r="J68" s="408"/>
      <c r="K68" s="408"/>
      <c r="L68" s="408"/>
      <c r="M68" s="408"/>
      <c r="N68" s="539"/>
      <c r="O68" s="46" t="s">
        <v>710</v>
      </c>
      <c r="P68" s="35" t="s">
        <v>711</v>
      </c>
      <c r="Q68" s="130" t="s">
        <v>56</v>
      </c>
      <c r="R68" s="35">
        <v>27</v>
      </c>
      <c r="S68" s="130" t="s">
        <v>113</v>
      </c>
      <c r="T68" s="145">
        <v>44562</v>
      </c>
      <c r="U68" s="145">
        <v>44926</v>
      </c>
      <c r="V68" s="130" t="s">
        <v>58</v>
      </c>
      <c r="W68" s="177">
        <v>113040582</v>
      </c>
      <c r="X68" s="135" t="s">
        <v>67</v>
      </c>
      <c r="Y68" s="134" t="s">
        <v>707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s="22" customFormat="1" ht="68.25" customHeight="1">
      <c r="A69" s="593"/>
      <c r="B69" s="595"/>
      <c r="C69" s="595"/>
      <c r="D69" s="613"/>
      <c r="E69" s="616"/>
      <c r="F69" s="429"/>
      <c r="G69" s="426"/>
      <c r="H69" s="408"/>
      <c r="I69" s="408"/>
      <c r="J69" s="408"/>
      <c r="K69" s="408"/>
      <c r="L69" s="408"/>
      <c r="M69" s="408"/>
      <c r="N69" s="539"/>
      <c r="O69" s="46" t="s">
        <v>712</v>
      </c>
      <c r="P69" s="35" t="s">
        <v>713</v>
      </c>
      <c r="Q69" s="34" t="s">
        <v>182</v>
      </c>
      <c r="R69" s="35">
        <v>100</v>
      </c>
      <c r="S69" s="34" t="s">
        <v>113</v>
      </c>
      <c r="T69" s="145">
        <v>44562</v>
      </c>
      <c r="U69" s="145">
        <v>44926</v>
      </c>
      <c r="V69" s="130" t="s">
        <v>58</v>
      </c>
      <c r="W69" s="177">
        <v>90432464.800000012</v>
      </c>
      <c r="X69" s="135" t="s">
        <v>67</v>
      </c>
      <c r="Y69" s="134" t="s">
        <v>707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s="22" customFormat="1" ht="54.75" customHeight="1">
      <c r="A70" s="593"/>
      <c r="B70" s="595"/>
      <c r="C70" s="595"/>
      <c r="D70" s="613"/>
      <c r="E70" s="616"/>
      <c r="F70" s="429"/>
      <c r="G70" s="426"/>
      <c r="H70" s="408"/>
      <c r="I70" s="408"/>
      <c r="J70" s="408"/>
      <c r="K70" s="408"/>
      <c r="L70" s="408"/>
      <c r="M70" s="408"/>
      <c r="N70" s="539"/>
      <c r="O70" s="46" t="s">
        <v>714</v>
      </c>
      <c r="P70" s="35" t="s">
        <v>715</v>
      </c>
      <c r="Q70" s="34" t="s">
        <v>56</v>
      </c>
      <c r="R70" s="35">
        <v>15</v>
      </c>
      <c r="S70" s="34" t="s">
        <v>113</v>
      </c>
      <c r="T70" s="145">
        <v>44562</v>
      </c>
      <c r="U70" s="145">
        <v>44926</v>
      </c>
      <c r="V70" s="130" t="s">
        <v>58</v>
      </c>
      <c r="W70" s="177">
        <v>36172985.950000003</v>
      </c>
      <c r="X70" s="135" t="s">
        <v>67</v>
      </c>
      <c r="Y70" s="134" t="s">
        <v>707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s="22" customFormat="1" ht="54.75" customHeight="1">
      <c r="A71" s="593"/>
      <c r="B71" s="595"/>
      <c r="C71" s="595"/>
      <c r="D71" s="613"/>
      <c r="E71" s="616"/>
      <c r="F71" s="429"/>
      <c r="G71" s="426"/>
      <c r="H71" s="408"/>
      <c r="I71" s="408"/>
      <c r="J71" s="408"/>
      <c r="K71" s="408"/>
      <c r="L71" s="408"/>
      <c r="M71" s="408"/>
      <c r="N71" s="539"/>
      <c r="O71" s="46" t="s">
        <v>716</v>
      </c>
      <c r="P71" s="35" t="s">
        <v>717</v>
      </c>
      <c r="Q71" s="130" t="s">
        <v>56</v>
      </c>
      <c r="R71" s="35">
        <v>2</v>
      </c>
      <c r="S71" s="130" t="s">
        <v>88</v>
      </c>
      <c r="T71" s="145">
        <v>44562</v>
      </c>
      <c r="U71" s="145">
        <v>44926</v>
      </c>
      <c r="V71" s="130" t="s">
        <v>58</v>
      </c>
      <c r="W71" s="177">
        <v>22608116.5</v>
      </c>
      <c r="X71" s="135" t="s">
        <v>67</v>
      </c>
      <c r="Y71" s="134" t="s">
        <v>707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s="22" customFormat="1" ht="34.5" customHeight="1">
      <c r="A72" s="593"/>
      <c r="B72" s="595"/>
      <c r="C72" s="595"/>
      <c r="D72" s="613"/>
      <c r="E72" s="616"/>
      <c r="F72" s="429"/>
      <c r="G72" s="426"/>
      <c r="H72" s="408"/>
      <c r="I72" s="408"/>
      <c r="J72" s="408"/>
      <c r="K72" s="408"/>
      <c r="L72" s="408"/>
      <c r="M72" s="408"/>
      <c r="N72" s="539"/>
      <c r="O72" s="46" t="s">
        <v>718</v>
      </c>
      <c r="P72" s="35" t="s">
        <v>719</v>
      </c>
      <c r="Q72" s="130" t="s">
        <v>145</v>
      </c>
      <c r="R72" s="146">
        <v>0.95</v>
      </c>
      <c r="S72" s="35" t="s">
        <v>113</v>
      </c>
      <c r="T72" s="186">
        <v>44563</v>
      </c>
      <c r="U72" s="47">
        <v>44926</v>
      </c>
      <c r="V72" s="438" t="s">
        <v>58</v>
      </c>
      <c r="W72" s="432">
        <v>390265419</v>
      </c>
      <c r="X72" s="437" t="s">
        <v>67</v>
      </c>
      <c r="Y72" s="361" t="s">
        <v>597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s="22" customFormat="1" ht="34.5" customHeight="1">
      <c r="A73" s="611"/>
      <c r="B73" s="612"/>
      <c r="C73" s="612"/>
      <c r="D73" s="614"/>
      <c r="E73" s="617"/>
      <c r="F73" s="587"/>
      <c r="G73" s="618"/>
      <c r="H73" s="546"/>
      <c r="I73" s="546"/>
      <c r="J73" s="546"/>
      <c r="K73" s="546"/>
      <c r="L73" s="546"/>
      <c r="M73" s="546"/>
      <c r="N73" s="547"/>
      <c r="O73" s="147" t="s">
        <v>720</v>
      </c>
      <c r="P73" s="88" t="s">
        <v>721</v>
      </c>
      <c r="Q73" s="131" t="s">
        <v>145</v>
      </c>
      <c r="R73" s="148">
        <v>0.95</v>
      </c>
      <c r="S73" s="88" t="s">
        <v>113</v>
      </c>
      <c r="T73" s="68">
        <v>44563</v>
      </c>
      <c r="U73" s="188">
        <v>44926</v>
      </c>
      <c r="V73" s="629"/>
      <c r="W73" s="630"/>
      <c r="X73" s="459"/>
      <c r="Y73" s="460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s="4" customFormat="1" ht="12.75">
      <c r="E74" s="30"/>
      <c r="F74" s="149">
        <f>+SUM(F14:F71)</f>
        <v>22290000000</v>
      </c>
      <c r="O74" s="3"/>
      <c r="P74" s="16"/>
      <c r="Q74" s="3"/>
      <c r="R74" s="3"/>
      <c r="S74" s="3"/>
      <c r="T74" s="3"/>
      <c r="U74" s="3"/>
      <c r="V74" s="3"/>
      <c r="W74" s="211">
        <f>+SUM(W14:W73)</f>
        <v>22290000000.296669</v>
      </c>
      <c r="X74" s="16"/>
    </row>
    <row r="75" spans="1:50" s="4" customFormat="1" ht="12.75">
      <c r="E75" s="30"/>
      <c r="O75" s="3"/>
      <c r="P75" s="16"/>
      <c r="Q75" s="3"/>
      <c r="R75" s="3"/>
      <c r="S75" s="3"/>
      <c r="T75" s="3"/>
      <c r="U75" s="3"/>
      <c r="V75" s="3"/>
      <c r="W75" s="137"/>
      <c r="X75" s="16"/>
    </row>
  </sheetData>
  <mergeCells count="193">
    <mergeCell ref="M39:M65"/>
    <mergeCell ref="N39:N65"/>
    <mergeCell ref="V39:V40"/>
    <mergeCell ref="X72:X73"/>
    <mergeCell ref="Y72:Y73"/>
    <mergeCell ref="W60:W65"/>
    <mergeCell ref="V60:V65"/>
    <mergeCell ref="X60:X65"/>
    <mergeCell ref="Y60:Y65"/>
    <mergeCell ref="M66:M73"/>
    <mergeCell ref="N66:N73"/>
    <mergeCell ref="V72:V73"/>
    <mergeCell ref="W72:W73"/>
    <mergeCell ref="W42:W43"/>
    <mergeCell ref="X42:X43"/>
    <mergeCell ref="Y42:Y43"/>
    <mergeCell ref="L39:L65"/>
    <mergeCell ref="E66:E73"/>
    <mergeCell ref="F66:F73"/>
    <mergeCell ref="G66:G73"/>
    <mergeCell ref="H66:H73"/>
    <mergeCell ref="I66:I73"/>
    <mergeCell ref="J66:J73"/>
    <mergeCell ref="K66:K73"/>
    <mergeCell ref="L66:L73"/>
    <mergeCell ref="X36:X37"/>
    <mergeCell ref="Y36:Y37"/>
    <mergeCell ref="A39:A73"/>
    <mergeCell ref="B39:B73"/>
    <mergeCell ref="C39:C73"/>
    <mergeCell ref="D39:D73"/>
    <mergeCell ref="E39:E65"/>
    <mergeCell ref="F39:F65"/>
    <mergeCell ref="N34:N38"/>
    <mergeCell ref="V34:V35"/>
    <mergeCell ref="W34:W35"/>
    <mergeCell ref="O36:O37"/>
    <mergeCell ref="P36:P37"/>
    <mergeCell ref="Q36:Q37"/>
    <mergeCell ref="R36:R37"/>
    <mergeCell ref="S36:S37"/>
    <mergeCell ref="W39:W40"/>
    <mergeCell ref="V47:V48"/>
    <mergeCell ref="W47:W48"/>
    <mergeCell ref="G39:G65"/>
    <mergeCell ref="H39:H65"/>
    <mergeCell ref="I39:I65"/>
    <mergeCell ref="J39:J65"/>
    <mergeCell ref="K39:K65"/>
    <mergeCell ref="E34:E38"/>
    <mergeCell ref="F34:F38"/>
    <mergeCell ref="T36:T37"/>
    <mergeCell ref="U36:U37"/>
    <mergeCell ref="G34:G38"/>
    <mergeCell ref="H34:H38"/>
    <mergeCell ref="I34:I38"/>
    <mergeCell ref="J34:J38"/>
    <mergeCell ref="K34:K38"/>
    <mergeCell ref="L34:L38"/>
    <mergeCell ref="M34:M38"/>
    <mergeCell ref="H22:H29"/>
    <mergeCell ref="I22:I29"/>
    <mergeCell ref="J22:J29"/>
    <mergeCell ref="W30:W31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J30:J31"/>
    <mergeCell ref="K30:K31"/>
    <mergeCell ref="L30:L31"/>
    <mergeCell ref="M30:M31"/>
    <mergeCell ref="N30:N31"/>
    <mergeCell ref="V30:V31"/>
    <mergeCell ref="N32:N33"/>
    <mergeCell ref="V32:V33"/>
    <mergeCell ref="W32:W33"/>
    <mergeCell ref="Y16:Y17"/>
    <mergeCell ref="V19:V21"/>
    <mergeCell ref="W19:W21"/>
    <mergeCell ref="X19:X21"/>
    <mergeCell ref="Y19:Y21"/>
    <mergeCell ref="X22:X29"/>
    <mergeCell ref="Y22:Y29"/>
    <mergeCell ref="B30:B38"/>
    <mergeCell ref="C30:C38"/>
    <mergeCell ref="D30:D38"/>
    <mergeCell ref="E30:E31"/>
    <mergeCell ref="F30:F31"/>
    <mergeCell ref="G30:G31"/>
    <mergeCell ref="H30:H31"/>
    <mergeCell ref="I30:I31"/>
    <mergeCell ref="K22:K29"/>
    <mergeCell ref="L22:L29"/>
    <mergeCell ref="M22:M29"/>
    <mergeCell ref="N22:N29"/>
    <mergeCell ref="V22:V29"/>
    <mergeCell ref="W22:W29"/>
    <mergeCell ref="E22:E29"/>
    <mergeCell ref="F22:F29"/>
    <mergeCell ref="G22:G29"/>
    <mergeCell ref="X14:X15"/>
    <mergeCell ref="E16:E21"/>
    <mergeCell ref="F16:F21"/>
    <mergeCell ref="G16:G21"/>
    <mergeCell ref="H16:H21"/>
    <mergeCell ref="I16:I21"/>
    <mergeCell ref="J16:J21"/>
    <mergeCell ref="K16:K21"/>
    <mergeCell ref="L16:L21"/>
    <mergeCell ref="M16:M21"/>
    <mergeCell ref="J14:J15"/>
    <mergeCell ref="K14:K15"/>
    <mergeCell ref="L14:L15"/>
    <mergeCell ref="M14:M15"/>
    <mergeCell ref="N14:N15"/>
    <mergeCell ref="W14:W15"/>
    <mergeCell ref="N16:N21"/>
    <mergeCell ref="V16:V17"/>
    <mergeCell ref="W16:W17"/>
    <mergeCell ref="X16:X17"/>
    <mergeCell ref="Y12:Y13"/>
    <mergeCell ref="A14:A38"/>
    <mergeCell ref="B14:B29"/>
    <mergeCell ref="C14:C29"/>
    <mergeCell ref="D14:D29"/>
    <mergeCell ref="E14:E15"/>
    <mergeCell ref="F14:F15"/>
    <mergeCell ref="G14:G15"/>
    <mergeCell ref="H14:H15"/>
    <mergeCell ref="I14:I15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  <mergeCell ref="G12:G13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C8:F8"/>
    <mergeCell ref="A9:B9"/>
    <mergeCell ref="C9:F9"/>
    <mergeCell ref="A11:F11"/>
    <mergeCell ref="G11:N11"/>
    <mergeCell ref="O11:Y11"/>
    <mergeCell ref="AH3:AI3"/>
    <mergeCell ref="AJ3:AL3"/>
    <mergeCell ref="A5:B5"/>
    <mergeCell ref="C5:F5"/>
    <mergeCell ref="A6:B6"/>
    <mergeCell ref="C6:F6"/>
    <mergeCell ref="O6:Y9"/>
    <mergeCell ref="A7:B7"/>
    <mergeCell ref="C7:F7"/>
    <mergeCell ref="A8:B8"/>
    <mergeCell ref="AJ1:AL1"/>
    <mergeCell ref="C2:D2"/>
    <mergeCell ref="E2:T2"/>
    <mergeCell ref="U2:V2"/>
    <mergeCell ref="W2:Y2"/>
    <mergeCell ref="AH2:AI2"/>
    <mergeCell ref="AJ2:AL2"/>
    <mergeCell ref="A1:B3"/>
    <mergeCell ref="C1:D1"/>
    <mergeCell ref="E1:T1"/>
    <mergeCell ref="U1:V1"/>
    <mergeCell ref="W1:Y1"/>
    <mergeCell ref="AH1:AI1"/>
    <mergeCell ref="C3:D3"/>
    <mergeCell ref="E3:T3"/>
    <mergeCell ref="U3:V3"/>
    <mergeCell ref="W3:Y3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30"/>
  <sheetViews>
    <sheetView zoomScale="60" zoomScaleNormal="60" workbookViewId="0">
      <selection activeCell="C7" sqref="C7:F7"/>
    </sheetView>
  </sheetViews>
  <sheetFormatPr baseColWidth="10" defaultColWidth="8.85546875" defaultRowHeight="12.75"/>
  <cols>
    <col min="1" max="1" width="25" style="4" customWidth="1"/>
    <col min="2" max="2" width="16.28515625" style="4" customWidth="1"/>
    <col min="3" max="3" width="20.42578125" style="4" customWidth="1"/>
    <col min="4" max="4" width="20.5703125" style="30" customWidth="1"/>
    <col min="5" max="5" width="35.42578125" style="3" customWidth="1"/>
    <col min="6" max="6" width="30.28515625" style="4" customWidth="1"/>
    <col min="7" max="8" width="18.5703125" style="4" customWidth="1"/>
    <col min="9" max="10" width="13.85546875" style="4" customWidth="1"/>
    <col min="11" max="11" width="17.140625" style="4" customWidth="1"/>
    <col min="12" max="14" width="13.85546875" style="4" customWidth="1"/>
    <col min="15" max="15" width="55" style="3" customWidth="1"/>
    <col min="16" max="16" width="35.42578125" style="16" customWidth="1"/>
    <col min="17" max="17" width="16.140625" style="16" customWidth="1"/>
    <col min="18" max="18" width="13.140625" style="16" customWidth="1"/>
    <col min="19" max="19" width="17.28515625" style="16" customWidth="1"/>
    <col min="20" max="20" width="17.28515625" style="117" customWidth="1"/>
    <col min="21" max="21" width="13.7109375" style="117" customWidth="1"/>
    <col min="22" max="22" width="21.140625" style="16" customWidth="1"/>
    <col min="23" max="23" width="27" style="116" customWidth="1"/>
    <col min="24" max="24" width="19.85546875" style="16" customWidth="1"/>
    <col min="25" max="25" width="31.28515625" style="30" customWidth="1"/>
    <col min="26" max="26" width="10" style="4" customWidth="1"/>
    <col min="27" max="30" width="9.42578125" style="4" customWidth="1"/>
    <col min="31" max="16384" width="8.85546875" style="4"/>
  </cols>
  <sheetData>
    <row r="1" spans="1:38" ht="28.5" customHeight="1">
      <c r="A1" s="655"/>
      <c r="B1" s="656"/>
      <c r="C1" s="377" t="s">
        <v>0</v>
      </c>
      <c r="D1" s="378"/>
      <c r="E1" s="654" t="s">
        <v>1</v>
      </c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62" t="s">
        <v>2</v>
      </c>
      <c r="V1" s="662"/>
      <c r="W1" s="374" t="s">
        <v>3</v>
      </c>
      <c r="X1" s="375"/>
      <c r="Y1" s="376"/>
      <c r="AH1" s="651"/>
      <c r="AI1" s="651"/>
      <c r="AJ1" s="663"/>
      <c r="AK1" s="663"/>
      <c r="AL1" s="663"/>
    </row>
    <row r="2" spans="1:38" ht="28.5" customHeight="1">
      <c r="A2" s="657"/>
      <c r="B2" s="658"/>
      <c r="C2" s="377" t="s">
        <v>4</v>
      </c>
      <c r="D2" s="378"/>
      <c r="E2" s="661" t="s">
        <v>5</v>
      </c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2" t="s">
        <v>6</v>
      </c>
      <c r="V2" s="662"/>
      <c r="W2" s="374">
        <v>1</v>
      </c>
      <c r="X2" s="375"/>
      <c r="Y2" s="376"/>
      <c r="AH2" s="651"/>
      <c r="AI2" s="651"/>
      <c r="AJ2" s="653"/>
      <c r="AK2" s="653"/>
      <c r="AL2" s="653"/>
    </row>
    <row r="3" spans="1:38" ht="28.5" customHeight="1">
      <c r="A3" s="659"/>
      <c r="B3" s="660"/>
      <c r="C3" s="377" t="s">
        <v>7</v>
      </c>
      <c r="D3" s="378"/>
      <c r="E3" s="661" t="s">
        <v>8</v>
      </c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2" t="s">
        <v>9</v>
      </c>
      <c r="V3" s="662"/>
      <c r="W3" s="379">
        <v>43761</v>
      </c>
      <c r="X3" s="380"/>
      <c r="Y3" s="381"/>
      <c r="AH3" s="651"/>
      <c r="AI3" s="651"/>
      <c r="AJ3" s="652"/>
      <c r="AK3" s="653"/>
      <c r="AL3" s="653"/>
    </row>
    <row r="4" spans="1:38" ht="18" customHeight="1">
      <c r="A4" s="2"/>
      <c r="B4" s="2"/>
      <c r="C4" s="2"/>
      <c r="D4" s="2"/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15"/>
      <c r="U4" s="115"/>
      <c r="V4" s="2"/>
      <c r="Y4" s="2"/>
      <c r="Z4" s="2"/>
      <c r="AA4" s="2"/>
      <c r="AB4" s="2"/>
      <c r="AC4" s="2"/>
      <c r="AD4" s="2"/>
      <c r="AE4" s="2"/>
      <c r="AF4" s="2"/>
    </row>
    <row r="5" spans="1:38" ht="20.25" customHeight="1">
      <c r="A5" s="369" t="s">
        <v>10</v>
      </c>
      <c r="B5" s="370"/>
      <c r="C5" s="654">
        <v>2022</v>
      </c>
      <c r="D5" s="654"/>
      <c r="E5" s="654"/>
      <c r="F5" s="654"/>
      <c r="G5" s="5"/>
      <c r="H5" s="5"/>
      <c r="I5" s="5"/>
      <c r="J5" s="5"/>
      <c r="K5" s="5"/>
      <c r="L5" s="5"/>
      <c r="M5" s="5"/>
      <c r="N5" s="5"/>
      <c r="O5" s="2"/>
      <c r="P5" s="2"/>
      <c r="Q5" s="2"/>
      <c r="R5" s="2"/>
      <c r="S5" s="2"/>
      <c r="T5" s="115"/>
      <c r="U5" s="115"/>
      <c r="V5" s="2"/>
      <c r="Y5" s="2"/>
      <c r="Z5" s="2"/>
      <c r="AA5" s="2"/>
      <c r="AB5" s="2"/>
      <c r="AC5" s="2"/>
      <c r="AD5" s="2"/>
      <c r="AE5" s="2"/>
      <c r="AF5" s="2"/>
    </row>
    <row r="6" spans="1:38" ht="20.25" customHeight="1">
      <c r="A6" s="369" t="s">
        <v>11</v>
      </c>
      <c r="B6" s="370"/>
      <c r="C6" s="565" t="s">
        <v>722</v>
      </c>
      <c r="D6" s="565"/>
      <c r="E6" s="565"/>
      <c r="F6" s="565"/>
      <c r="G6" s="5"/>
      <c r="H6" s="5"/>
      <c r="I6" s="5"/>
      <c r="J6" s="5"/>
      <c r="K6" s="5"/>
      <c r="L6" s="5"/>
      <c r="M6" s="5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9"/>
      <c r="AA6" s="39"/>
      <c r="AB6" s="39"/>
      <c r="AC6" s="39"/>
      <c r="AD6" s="39"/>
      <c r="AE6" s="39"/>
      <c r="AF6" s="39"/>
    </row>
    <row r="7" spans="1:38" ht="20.25" customHeight="1">
      <c r="A7" s="369" t="s">
        <v>13</v>
      </c>
      <c r="B7" s="370"/>
      <c r="C7" s="565" t="s">
        <v>723</v>
      </c>
      <c r="D7" s="565"/>
      <c r="E7" s="565"/>
      <c r="F7" s="565"/>
      <c r="G7" s="5"/>
      <c r="H7" s="5"/>
      <c r="I7" s="5"/>
      <c r="J7" s="5"/>
      <c r="K7" s="5"/>
      <c r="L7" s="5"/>
      <c r="M7" s="5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9"/>
      <c r="AA7" s="39"/>
      <c r="AB7" s="39"/>
      <c r="AC7" s="39"/>
      <c r="AD7" s="39"/>
      <c r="AE7" s="39"/>
      <c r="AF7" s="39"/>
    </row>
    <row r="8" spans="1:38" ht="20.25" customHeight="1">
      <c r="A8" s="369" t="s">
        <v>15</v>
      </c>
      <c r="B8" s="370"/>
      <c r="C8" s="565" t="s">
        <v>724</v>
      </c>
      <c r="D8" s="565"/>
      <c r="E8" s="565"/>
      <c r="F8" s="565"/>
      <c r="G8" s="5"/>
      <c r="H8" s="5"/>
      <c r="I8" s="5"/>
      <c r="J8" s="5"/>
      <c r="K8" s="5"/>
      <c r="L8" s="5"/>
      <c r="M8" s="5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9"/>
      <c r="AA8" s="39"/>
      <c r="AB8" s="39"/>
      <c r="AC8" s="39"/>
      <c r="AD8" s="39"/>
      <c r="AE8" s="39"/>
      <c r="AF8" s="39"/>
    </row>
    <row r="9" spans="1:38" ht="20.25" customHeight="1">
      <c r="A9" s="369" t="s">
        <v>17</v>
      </c>
      <c r="B9" s="370"/>
      <c r="C9" s="565" t="s">
        <v>18</v>
      </c>
      <c r="D9" s="565"/>
      <c r="E9" s="565"/>
      <c r="F9" s="565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9"/>
      <c r="AA9" s="39"/>
      <c r="AB9" s="39"/>
      <c r="AC9" s="39"/>
      <c r="AD9" s="39"/>
      <c r="AE9" s="39"/>
      <c r="AF9" s="39"/>
    </row>
    <row r="10" spans="1:38" ht="8.25" customHeight="1">
      <c r="A10" s="6"/>
      <c r="B10" s="6"/>
      <c r="C10" s="30"/>
      <c r="E10" s="16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Y10" s="16"/>
      <c r="Z10" s="39"/>
      <c r="AA10" s="39"/>
      <c r="AB10" s="39"/>
      <c r="AC10" s="39"/>
      <c r="AD10" s="39"/>
      <c r="AE10" s="39"/>
      <c r="AF10" s="39"/>
    </row>
    <row r="11" spans="1:38" ht="18" customHeight="1">
      <c r="A11" s="372" t="s">
        <v>19</v>
      </c>
      <c r="B11" s="372"/>
      <c r="C11" s="372"/>
      <c r="D11" s="372"/>
      <c r="E11" s="372"/>
      <c r="F11" s="372"/>
      <c r="G11" s="588" t="s">
        <v>20</v>
      </c>
      <c r="H11" s="588"/>
      <c r="I11" s="588"/>
      <c r="J11" s="588"/>
      <c r="K11" s="588"/>
      <c r="L11" s="588"/>
      <c r="M11" s="588"/>
      <c r="N11" s="589"/>
      <c r="O11" s="394" t="s">
        <v>21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"/>
      <c r="AA11" s="39"/>
      <c r="AB11" s="39"/>
      <c r="AC11" s="39"/>
      <c r="AD11" s="39"/>
      <c r="AE11" s="39"/>
      <c r="AF11" s="39"/>
    </row>
    <row r="12" spans="1:38" ht="30" customHeight="1">
      <c r="A12" s="395" t="s">
        <v>22</v>
      </c>
      <c r="B12" s="372" t="s">
        <v>23</v>
      </c>
      <c r="C12" s="395" t="s">
        <v>24</v>
      </c>
      <c r="D12" s="395" t="s">
        <v>25</v>
      </c>
      <c r="E12" s="395" t="s">
        <v>26</v>
      </c>
      <c r="F12" s="395" t="s">
        <v>27</v>
      </c>
      <c r="G12" s="397" t="s">
        <v>28</v>
      </c>
      <c r="H12" s="397" t="s">
        <v>29</v>
      </c>
      <c r="I12" s="397" t="s">
        <v>30</v>
      </c>
      <c r="J12" s="397" t="s">
        <v>31</v>
      </c>
      <c r="K12" s="373" t="s">
        <v>32</v>
      </c>
      <c r="L12" s="397" t="s">
        <v>33</v>
      </c>
      <c r="M12" s="373" t="s">
        <v>34</v>
      </c>
      <c r="N12" s="373" t="s">
        <v>35</v>
      </c>
      <c r="O12" s="398" t="s">
        <v>36</v>
      </c>
      <c r="P12" s="398" t="s">
        <v>37</v>
      </c>
      <c r="Q12" s="398" t="s">
        <v>38</v>
      </c>
      <c r="R12" s="401" t="s">
        <v>39</v>
      </c>
      <c r="S12" s="398" t="s">
        <v>40</v>
      </c>
      <c r="T12" s="649" t="s">
        <v>725</v>
      </c>
      <c r="U12" s="649" t="s">
        <v>42</v>
      </c>
      <c r="V12" s="398" t="s">
        <v>43</v>
      </c>
      <c r="W12" s="650" t="s">
        <v>44</v>
      </c>
      <c r="X12" s="600" t="s">
        <v>46</v>
      </c>
      <c r="Y12" s="398" t="s">
        <v>47</v>
      </c>
    </row>
    <row r="13" spans="1:38">
      <c r="A13" s="395"/>
      <c r="B13" s="372"/>
      <c r="C13" s="395"/>
      <c r="D13" s="395"/>
      <c r="E13" s="395"/>
      <c r="F13" s="395"/>
      <c r="G13" s="397"/>
      <c r="H13" s="397"/>
      <c r="I13" s="397"/>
      <c r="J13" s="397"/>
      <c r="K13" s="373"/>
      <c r="L13" s="397"/>
      <c r="M13" s="373"/>
      <c r="N13" s="373"/>
      <c r="O13" s="398"/>
      <c r="P13" s="398"/>
      <c r="Q13" s="398"/>
      <c r="R13" s="401"/>
      <c r="S13" s="398"/>
      <c r="T13" s="649"/>
      <c r="U13" s="649"/>
      <c r="V13" s="398"/>
      <c r="W13" s="650"/>
      <c r="X13" s="601"/>
      <c r="Y13" s="398"/>
    </row>
    <row r="14" spans="1:38" ht="39.75" customHeight="1">
      <c r="A14" s="648" t="s">
        <v>726</v>
      </c>
      <c r="B14" s="410" t="s">
        <v>727</v>
      </c>
      <c r="C14" s="410" t="s">
        <v>728</v>
      </c>
      <c r="D14" s="599">
        <v>3</v>
      </c>
      <c r="E14" s="77" t="s">
        <v>729</v>
      </c>
      <c r="F14" s="127">
        <v>527341327</v>
      </c>
      <c r="G14" s="78" t="s">
        <v>53</v>
      </c>
      <c r="H14" s="79" t="s">
        <v>53</v>
      </c>
      <c r="I14" s="79" t="s">
        <v>53</v>
      </c>
      <c r="J14" s="79" t="s">
        <v>53</v>
      </c>
      <c r="K14" s="79" t="s">
        <v>53</v>
      </c>
      <c r="L14" s="79" t="s">
        <v>53</v>
      </c>
      <c r="M14" s="79" t="s">
        <v>53</v>
      </c>
      <c r="N14" s="80" t="s">
        <v>53</v>
      </c>
      <c r="O14" s="164" t="s">
        <v>730</v>
      </c>
      <c r="P14" s="132" t="s">
        <v>731</v>
      </c>
      <c r="Q14" s="44" t="s">
        <v>56</v>
      </c>
      <c r="R14" s="44">
        <v>3</v>
      </c>
      <c r="S14" s="44" t="s">
        <v>183</v>
      </c>
      <c r="T14" s="124">
        <v>44582</v>
      </c>
      <c r="U14" s="124">
        <v>44895</v>
      </c>
      <c r="V14" s="44" t="s">
        <v>58</v>
      </c>
      <c r="W14" s="118">
        <f>F14</f>
        <v>527341327</v>
      </c>
      <c r="X14" s="44" t="s">
        <v>278</v>
      </c>
      <c r="Y14" s="45" t="s">
        <v>732</v>
      </c>
    </row>
    <row r="15" spans="1:38" ht="40.5" customHeight="1">
      <c r="A15" s="450"/>
      <c r="B15" s="360"/>
      <c r="C15" s="360"/>
      <c r="D15" s="408"/>
      <c r="E15" s="168" t="s">
        <v>733</v>
      </c>
      <c r="F15" s="187">
        <v>239002984</v>
      </c>
      <c r="G15" s="81" t="s">
        <v>53</v>
      </c>
      <c r="H15" s="33" t="s">
        <v>53</v>
      </c>
      <c r="I15" s="33" t="s">
        <v>53</v>
      </c>
      <c r="J15" s="33" t="s">
        <v>53</v>
      </c>
      <c r="K15" s="33" t="s">
        <v>53</v>
      </c>
      <c r="L15" s="33" t="s">
        <v>53</v>
      </c>
      <c r="M15" s="33" t="s">
        <v>53</v>
      </c>
      <c r="N15" s="82" t="s">
        <v>53</v>
      </c>
      <c r="O15" s="46" t="s">
        <v>734</v>
      </c>
      <c r="P15" s="32" t="s">
        <v>735</v>
      </c>
      <c r="Q15" s="34" t="s">
        <v>56</v>
      </c>
      <c r="R15" s="34">
        <v>1</v>
      </c>
      <c r="S15" s="34" t="s">
        <v>183</v>
      </c>
      <c r="T15" s="125">
        <v>44582</v>
      </c>
      <c r="U15" s="125">
        <v>44681</v>
      </c>
      <c r="V15" s="34" t="s">
        <v>58</v>
      </c>
      <c r="W15" s="119">
        <f>F15</f>
        <v>239002984</v>
      </c>
      <c r="X15" s="34" t="s">
        <v>278</v>
      </c>
      <c r="Y15" s="49" t="s">
        <v>732</v>
      </c>
    </row>
    <row r="16" spans="1:38" ht="45" customHeight="1">
      <c r="A16" s="450" t="s">
        <v>736</v>
      </c>
      <c r="B16" s="360" t="s">
        <v>737</v>
      </c>
      <c r="C16" s="360" t="s">
        <v>738</v>
      </c>
      <c r="D16" s="647">
        <v>0.3</v>
      </c>
      <c r="E16" s="168" t="s">
        <v>739</v>
      </c>
      <c r="F16" s="187">
        <v>1448264416</v>
      </c>
      <c r="G16" s="81" t="s">
        <v>53</v>
      </c>
      <c r="H16" s="33" t="s">
        <v>53</v>
      </c>
      <c r="I16" s="33" t="s">
        <v>53</v>
      </c>
      <c r="J16" s="33" t="s">
        <v>53</v>
      </c>
      <c r="K16" s="33" t="s">
        <v>53</v>
      </c>
      <c r="L16" s="33" t="s">
        <v>53</v>
      </c>
      <c r="M16" s="33" t="s">
        <v>53</v>
      </c>
      <c r="N16" s="82" t="s">
        <v>53</v>
      </c>
      <c r="O16" s="46" t="s">
        <v>740</v>
      </c>
      <c r="P16" s="32" t="s">
        <v>741</v>
      </c>
      <c r="Q16" s="34" t="s">
        <v>56</v>
      </c>
      <c r="R16" s="130">
        <v>4</v>
      </c>
      <c r="S16" s="130" t="s">
        <v>57</v>
      </c>
      <c r="T16" s="125">
        <v>44562</v>
      </c>
      <c r="U16" s="125">
        <v>44925</v>
      </c>
      <c r="V16" s="34" t="s">
        <v>58</v>
      </c>
      <c r="W16" s="120">
        <f>F16</f>
        <v>1448264416</v>
      </c>
      <c r="X16" s="34" t="s">
        <v>278</v>
      </c>
      <c r="Y16" s="49" t="s">
        <v>732</v>
      </c>
    </row>
    <row r="17" spans="1:26" ht="34.5" customHeight="1">
      <c r="A17" s="450"/>
      <c r="B17" s="360"/>
      <c r="C17" s="360"/>
      <c r="D17" s="647"/>
      <c r="E17" s="168" t="s">
        <v>742</v>
      </c>
      <c r="F17" s="187">
        <v>1000000000</v>
      </c>
      <c r="G17" s="81" t="s">
        <v>53</v>
      </c>
      <c r="H17" s="33" t="s">
        <v>53</v>
      </c>
      <c r="I17" s="33" t="s">
        <v>53</v>
      </c>
      <c r="J17" s="33" t="s">
        <v>53</v>
      </c>
      <c r="K17" s="33" t="s">
        <v>53</v>
      </c>
      <c r="L17" s="33" t="s">
        <v>53</v>
      </c>
      <c r="M17" s="33" t="s">
        <v>53</v>
      </c>
      <c r="N17" s="82" t="s">
        <v>53</v>
      </c>
      <c r="O17" s="129" t="s">
        <v>743</v>
      </c>
      <c r="P17" s="32" t="s">
        <v>744</v>
      </c>
      <c r="Q17" s="34" t="s">
        <v>145</v>
      </c>
      <c r="R17" s="130">
        <v>100</v>
      </c>
      <c r="S17" s="130" t="s">
        <v>183</v>
      </c>
      <c r="T17" s="125">
        <v>44593</v>
      </c>
      <c r="U17" s="125">
        <v>44895</v>
      </c>
      <c r="V17" s="34" t="s">
        <v>58</v>
      </c>
      <c r="W17" s="119">
        <f>F17</f>
        <v>1000000000</v>
      </c>
      <c r="X17" s="34" t="s">
        <v>278</v>
      </c>
      <c r="Y17" s="49" t="s">
        <v>732</v>
      </c>
    </row>
    <row r="18" spans="1:26" ht="42" customHeight="1">
      <c r="A18" s="450"/>
      <c r="B18" s="360"/>
      <c r="C18" s="360"/>
      <c r="D18" s="647"/>
      <c r="E18" s="168" t="s">
        <v>745</v>
      </c>
      <c r="F18" s="187">
        <v>150000000</v>
      </c>
      <c r="G18" s="81" t="s">
        <v>53</v>
      </c>
      <c r="H18" s="33" t="s">
        <v>53</v>
      </c>
      <c r="I18" s="33" t="s">
        <v>53</v>
      </c>
      <c r="J18" s="33" t="s">
        <v>53</v>
      </c>
      <c r="K18" s="33" t="s">
        <v>53</v>
      </c>
      <c r="L18" s="33" t="s">
        <v>53</v>
      </c>
      <c r="M18" s="33" t="s">
        <v>53</v>
      </c>
      <c r="N18" s="82" t="s">
        <v>53</v>
      </c>
      <c r="O18" s="129" t="s">
        <v>746</v>
      </c>
      <c r="P18" s="35" t="s">
        <v>747</v>
      </c>
      <c r="Q18" s="34" t="s">
        <v>56</v>
      </c>
      <c r="R18" s="130">
        <v>4</v>
      </c>
      <c r="S18" s="130" t="s">
        <v>57</v>
      </c>
      <c r="T18" s="125">
        <v>44562</v>
      </c>
      <c r="U18" s="125">
        <v>44925</v>
      </c>
      <c r="V18" s="34" t="s">
        <v>58</v>
      </c>
      <c r="W18" s="119">
        <f>F18</f>
        <v>150000000</v>
      </c>
      <c r="X18" s="34" t="s">
        <v>278</v>
      </c>
      <c r="Y18" s="49" t="s">
        <v>732</v>
      </c>
    </row>
    <row r="19" spans="1:26" ht="32.25" customHeight="1">
      <c r="A19" s="450"/>
      <c r="B19" s="360"/>
      <c r="C19" s="360"/>
      <c r="D19" s="647"/>
      <c r="E19" s="427" t="s">
        <v>748</v>
      </c>
      <c r="F19" s="644">
        <v>1174340000</v>
      </c>
      <c r="G19" s="81" t="s">
        <v>53</v>
      </c>
      <c r="H19" s="33" t="s">
        <v>53</v>
      </c>
      <c r="I19" s="33" t="s">
        <v>53</v>
      </c>
      <c r="J19" s="33" t="s">
        <v>53</v>
      </c>
      <c r="K19" s="33" t="s">
        <v>53</v>
      </c>
      <c r="L19" s="33" t="s">
        <v>53</v>
      </c>
      <c r="M19" s="33" t="s">
        <v>53</v>
      </c>
      <c r="N19" s="82" t="s">
        <v>53</v>
      </c>
      <c r="O19" s="46" t="s">
        <v>749</v>
      </c>
      <c r="P19" s="35" t="s">
        <v>750</v>
      </c>
      <c r="Q19" s="34" t="s">
        <v>56</v>
      </c>
      <c r="R19" s="34">
        <v>4</v>
      </c>
      <c r="S19" s="34" t="s">
        <v>57</v>
      </c>
      <c r="T19" s="125">
        <v>44582</v>
      </c>
      <c r="U19" s="125">
        <v>44912</v>
      </c>
      <c r="V19" s="34" t="s">
        <v>58</v>
      </c>
      <c r="W19" s="119">
        <v>190353093</v>
      </c>
      <c r="X19" s="34" t="s">
        <v>278</v>
      </c>
      <c r="Y19" s="49" t="s">
        <v>732</v>
      </c>
    </row>
    <row r="20" spans="1:26" ht="34.5" customHeight="1">
      <c r="A20" s="450"/>
      <c r="B20" s="360"/>
      <c r="C20" s="360"/>
      <c r="D20" s="647"/>
      <c r="E20" s="427"/>
      <c r="F20" s="644"/>
      <c r="G20" s="81" t="s">
        <v>53</v>
      </c>
      <c r="H20" s="33" t="s">
        <v>53</v>
      </c>
      <c r="I20" s="33" t="s">
        <v>53</v>
      </c>
      <c r="J20" s="33" t="s">
        <v>53</v>
      </c>
      <c r="K20" s="33" t="s">
        <v>53</v>
      </c>
      <c r="L20" s="33" t="s">
        <v>53</v>
      </c>
      <c r="M20" s="33" t="s">
        <v>53</v>
      </c>
      <c r="N20" s="82" t="s">
        <v>53</v>
      </c>
      <c r="O20" s="46" t="s">
        <v>751</v>
      </c>
      <c r="P20" s="35" t="s">
        <v>750</v>
      </c>
      <c r="Q20" s="34" t="s">
        <v>56</v>
      </c>
      <c r="R20" s="34">
        <v>4</v>
      </c>
      <c r="S20" s="34" t="s">
        <v>57</v>
      </c>
      <c r="T20" s="125">
        <v>44582</v>
      </c>
      <c r="U20" s="125">
        <v>44912</v>
      </c>
      <c r="V20" s="34" t="s">
        <v>58</v>
      </c>
      <c r="W20" s="177">
        <v>983986907</v>
      </c>
      <c r="X20" s="34" t="s">
        <v>278</v>
      </c>
      <c r="Y20" s="49" t="s">
        <v>732</v>
      </c>
    </row>
    <row r="21" spans="1:26" ht="36.75" customHeight="1">
      <c r="A21" s="450"/>
      <c r="B21" s="360"/>
      <c r="C21" s="360"/>
      <c r="D21" s="647"/>
      <c r="E21" s="168" t="s">
        <v>752</v>
      </c>
      <c r="F21" s="212">
        <v>4260613198</v>
      </c>
      <c r="G21" s="81" t="s">
        <v>53</v>
      </c>
      <c r="H21" s="33" t="s">
        <v>53</v>
      </c>
      <c r="I21" s="33" t="s">
        <v>53</v>
      </c>
      <c r="J21" s="33" t="s">
        <v>53</v>
      </c>
      <c r="K21" s="33" t="s">
        <v>53</v>
      </c>
      <c r="L21" s="33" t="s">
        <v>53</v>
      </c>
      <c r="M21" s="33" t="s">
        <v>53</v>
      </c>
      <c r="N21" s="82" t="s">
        <v>53</v>
      </c>
      <c r="O21" s="46" t="s">
        <v>753</v>
      </c>
      <c r="P21" s="35" t="s">
        <v>754</v>
      </c>
      <c r="Q21" s="130" t="s">
        <v>56</v>
      </c>
      <c r="R21" s="176">
        <v>6391</v>
      </c>
      <c r="S21" s="130" t="s">
        <v>183</v>
      </c>
      <c r="T21" s="125">
        <v>44582</v>
      </c>
      <c r="U21" s="186">
        <v>44895</v>
      </c>
      <c r="V21" s="34" t="s">
        <v>58</v>
      </c>
      <c r="W21" s="177">
        <f>F21</f>
        <v>4260613198</v>
      </c>
      <c r="X21" s="34" t="s">
        <v>278</v>
      </c>
      <c r="Y21" s="49" t="s">
        <v>732</v>
      </c>
    </row>
    <row r="22" spans="1:26" ht="27" customHeight="1">
      <c r="A22" s="645" t="s">
        <v>755</v>
      </c>
      <c r="B22" s="646" t="s">
        <v>756</v>
      </c>
      <c r="C22" s="646" t="s">
        <v>757</v>
      </c>
      <c r="D22" s="447">
        <v>1</v>
      </c>
      <c r="E22" s="427" t="s">
        <v>758</v>
      </c>
      <c r="F22" s="644">
        <f>2500000000+799503657</f>
        <v>3299503657</v>
      </c>
      <c r="G22" s="81" t="s">
        <v>53</v>
      </c>
      <c r="H22" s="33" t="s">
        <v>53</v>
      </c>
      <c r="I22" s="33" t="s">
        <v>53</v>
      </c>
      <c r="J22" s="33" t="s">
        <v>53</v>
      </c>
      <c r="K22" s="33" t="s">
        <v>53</v>
      </c>
      <c r="L22" s="33" t="s">
        <v>53</v>
      </c>
      <c r="M22" s="33" t="s">
        <v>53</v>
      </c>
      <c r="N22" s="82" t="s">
        <v>53</v>
      </c>
      <c r="O22" s="454" t="s">
        <v>759</v>
      </c>
      <c r="P22" s="35" t="s">
        <v>760</v>
      </c>
      <c r="Q22" s="130" t="s">
        <v>56</v>
      </c>
      <c r="R22" s="130">
        <v>1</v>
      </c>
      <c r="S22" s="130" t="s">
        <v>155</v>
      </c>
      <c r="T22" s="125">
        <v>44582</v>
      </c>
      <c r="U22" s="125">
        <v>44681</v>
      </c>
      <c r="V22" s="357" t="s">
        <v>58</v>
      </c>
      <c r="W22" s="432">
        <v>799503657</v>
      </c>
      <c r="X22" s="357" t="s">
        <v>278</v>
      </c>
      <c r="Y22" s="523" t="s">
        <v>732</v>
      </c>
    </row>
    <row r="23" spans="1:26" ht="34.5" customHeight="1">
      <c r="A23" s="645"/>
      <c r="B23" s="646"/>
      <c r="C23" s="646"/>
      <c r="D23" s="447"/>
      <c r="E23" s="427"/>
      <c r="F23" s="644"/>
      <c r="G23" s="81" t="s">
        <v>53</v>
      </c>
      <c r="H23" s="33" t="s">
        <v>53</v>
      </c>
      <c r="I23" s="33" t="s">
        <v>53</v>
      </c>
      <c r="J23" s="33" t="s">
        <v>53</v>
      </c>
      <c r="K23" s="33" t="s">
        <v>53</v>
      </c>
      <c r="L23" s="33" t="s">
        <v>53</v>
      </c>
      <c r="M23" s="33" t="s">
        <v>53</v>
      </c>
      <c r="N23" s="82" t="s">
        <v>53</v>
      </c>
      <c r="O23" s="454"/>
      <c r="P23" s="35" t="s">
        <v>761</v>
      </c>
      <c r="Q23" s="130" t="s">
        <v>56</v>
      </c>
      <c r="R23" s="130">
        <v>3</v>
      </c>
      <c r="S23" s="130" t="s">
        <v>57</v>
      </c>
      <c r="T23" s="125">
        <v>44682</v>
      </c>
      <c r="U23" s="125">
        <v>44912</v>
      </c>
      <c r="V23" s="357"/>
      <c r="W23" s="432"/>
      <c r="X23" s="357"/>
      <c r="Y23" s="523"/>
      <c r="Z23" s="121"/>
    </row>
    <row r="24" spans="1:26" ht="44.25" customHeight="1">
      <c r="A24" s="645"/>
      <c r="B24" s="646"/>
      <c r="C24" s="646"/>
      <c r="D24" s="447"/>
      <c r="E24" s="427"/>
      <c r="F24" s="644"/>
      <c r="G24" s="81" t="s">
        <v>53</v>
      </c>
      <c r="H24" s="33" t="s">
        <v>53</v>
      </c>
      <c r="I24" s="33" t="s">
        <v>53</v>
      </c>
      <c r="J24" s="33" t="s">
        <v>53</v>
      </c>
      <c r="K24" s="33" t="s">
        <v>53</v>
      </c>
      <c r="L24" s="33" t="s">
        <v>53</v>
      </c>
      <c r="M24" s="33" t="s">
        <v>53</v>
      </c>
      <c r="N24" s="82" t="s">
        <v>53</v>
      </c>
      <c r="O24" s="454" t="s">
        <v>762</v>
      </c>
      <c r="P24" s="35" t="s">
        <v>763</v>
      </c>
      <c r="Q24" s="34" t="s">
        <v>56</v>
      </c>
      <c r="R24" s="34">
        <v>1</v>
      </c>
      <c r="S24" s="34" t="s">
        <v>183</v>
      </c>
      <c r="T24" s="125">
        <v>44572</v>
      </c>
      <c r="U24" s="125">
        <v>44651</v>
      </c>
      <c r="V24" s="357" t="s">
        <v>58</v>
      </c>
      <c r="W24" s="444">
        <v>2377289233</v>
      </c>
      <c r="X24" s="357" t="s">
        <v>764</v>
      </c>
      <c r="Y24" s="523" t="s">
        <v>732</v>
      </c>
      <c r="Z24" s="121"/>
    </row>
    <row r="25" spans="1:26" ht="29.25" customHeight="1">
      <c r="A25" s="645"/>
      <c r="B25" s="646"/>
      <c r="C25" s="646"/>
      <c r="D25" s="447"/>
      <c r="E25" s="427"/>
      <c r="F25" s="644"/>
      <c r="G25" s="81" t="s">
        <v>53</v>
      </c>
      <c r="H25" s="33" t="s">
        <v>53</v>
      </c>
      <c r="I25" s="33" t="s">
        <v>53</v>
      </c>
      <c r="J25" s="33" t="s">
        <v>53</v>
      </c>
      <c r="K25" s="33" t="s">
        <v>53</v>
      </c>
      <c r="L25" s="33" t="s">
        <v>53</v>
      </c>
      <c r="M25" s="33" t="s">
        <v>53</v>
      </c>
      <c r="N25" s="82" t="s">
        <v>53</v>
      </c>
      <c r="O25" s="454"/>
      <c r="P25" s="35" t="s">
        <v>765</v>
      </c>
      <c r="Q25" s="130" t="s">
        <v>56</v>
      </c>
      <c r="R25" s="130">
        <v>3</v>
      </c>
      <c r="S25" s="34" t="s">
        <v>57</v>
      </c>
      <c r="T25" s="125">
        <v>44652</v>
      </c>
      <c r="U25" s="125">
        <v>44925</v>
      </c>
      <c r="V25" s="357"/>
      <c r="W25" s="444"/>
      <c r="X25" s="357"/>
      <c r="Y25" s="523"/>
    </row>
    <row r="26" spans="1:26" ht="39.75" customHeight="1">
      <c r="A26" s="645"/>
      <c r="B26" s="646"/>
      <c r="C26" s="646"/>
      <c r="D26" s="447"/>
      <c r="E26" s="427"/>
      <c r="F26" s="644"/>
      <c r="G26" s="81" t="s">
        <v>53</v>
      </c>
      <c r="H26" s="33" t="s">
        <v>53</v>
      </c>
      <c r="I26" s="33" t="s">
        <v>53</v>
      </c>
      <c r="J26" s="33" t="s">
        <v>53</v>
      </c>
      <c r="K26" s="33" t="s">
        <v>53</v>
      </c>
      <c r="L26" s="33" t="s">
        <v>53</v>
      </c>
      <c r="M26" s="33" t="s">
        <v>53</v>
      </c>
      <c r="N26" s="82" t="s">
        <v>53</v>
      </c>
      <c r="O26" s="129" t="s">
        <v>766</v>
      </c>
      <c r="P26" s="35" t="s">
        <v>750</v>
      </c>
      <c r="Q26" s="34" t="s">
        <v>56</v>
      </c>
      <c r="R26" s="34">
        <v>11</v>
      </c>
      <c r="S26" s="34" t="s">
        <v>113</v>
      </c>
      <c r="T26" s="186">
        <v>44572</v>
      </c>
      <c r="U26" s="186">
        <v>44918</v>
      </c>
      <c r="V26" s="34" t="s">
        <v>58</v>
      </c>
      <c r="W26" s="179">
        <v>122710767</v>
      </c>
      <c r="X26" s="34" t="s">
        <v>764</v>
      </c>
      <c r="Y26" s="49" t="s">
        <v>732</v>
      </c>
    </row>
    <row r="27" spans="1:26" ht="27" customHeight="1">
      <c r="A27" s="450" t="s">
        <v>755</v>
      </c>
      <c r="B27" s="360" t="s">
        <v>767</v>
      </c>
      <c r="C27" s="360" t="s">
        <v>768</v>
      </c>
      <c r="D27" s="447">
        <v>1</v>
      </c>
      <c r="E27" s="427" t="s">
        <v>769</v>
      </c>
      <c r="F27" s="637">
        <v>1336934418</v>
      </c>
      <c r="G27" s="81" t="s">
        <v>53</v>
      </c>
      <c r="H27" s="33" t="s">
        <v>53</v>
      </c>
      <c r="I27" s="33" t="s">
        <v>53</v>
      </c>
      <c r="J27" s="33" t="s">
        <v>53</v>
      </c>
      <c r="K27" s="33" t="s">
        <v>53</v>
      </c>
      <c r="L27" s="33" t="s">
        <v>53</v>
      </c>
      <c r="M27" s="33" t="s">
        <v>53</v>
      </c>
      <c r="N27" s="82" t="s">
        <v>53</v>
      </c>
      <c r="O27" s="454" t="s">
        <v>770</v>
      </c>
      <c r="P27" s="35" t="s">
        <v>771</v>
      </c>
      <c r="Q27" s="34" t="s">
        <v>56</v>
      </c>
      <c r="R27" s="34">
        <v>1</v>
      </c>
      <c r="S27" s="34" t="s">
        <v>183</v>
      </c>
      <c r="T27" s="125">
        <v>44582</v>
      </c>
      <c r="U27" s="125">
        <v>44681</v>
      </c>
      <c r="V27" s="357" t="s">
        <v>58</v>
      </c>
      <c r="W27" s="642">
        <f>F27</f>
        <v>1336934418</v>
      </c>
      <c r="X27" s="357" t="s">
        <v>278</v>
      </c>
      <c r="Y27" s="523" t="s">
        <v>732</v>
      </c>
    </row>
    <row r="28" spans="1:26" ht="27" customHeight="1">
      <c r="A28" s="639"/>
      <c r="B28" s="586"/>
      <c r="C28" s="586"/>
      <c r="D28" s="545"/>
      <c r="E28" s="640"/>
      <c r="F28" s="638"/>
      <c r="G28" s="85" t="s">
        <v>53</v>
      </c>
      <c r="H28" s="86" t="s">
        <v>53</v>
      </c>
      <c r="I28" s="86" t="s">
        <v>53</v>
      </c>
      <c r="J28" s="86" t="s">
        <v>53</v>
      </c>
      <c r="K28" s="86" t="s">
        <v>53</v>
      </c>
      <c r="L28" s="86" t="s">
        <v>53</v>
      </c>
      <c r="M28" s="86" t="s">
        <v>53</v>
      </c>
      <c r="N28" s="87" t="s">
        <v>53</v>
      </c>
      <c r="O28" s="641"/>
      <c r="P28" s="88" t="s">
        <v>761</v>
      </c>
      <c r="Q28" s="131" t="s">
        <v>56</v>
      </c>
      <c r="R28" s="131">
        <v>3</v>
      </c>
      <c r="S28" s="66" t="s">
        <v>57</v>
      </c>
      <c r="T28" s="126">
        <v>44682</v>
      </c>
      <c r="U28" s="126">
        <v>44912</v>
      </c>
      <c r="V28" s="457"/>
      <c r="W28" s="643"/>
      <c r="X28" s="457"/>
      <c r="Y28" s="582"/>
    </row>
    <row r="29" spans="1:26">
      <c r="F29" s="24">
        <f>SUM(F14:F28)</f>
        <v>13436000000</v>
      </c>
      <c r="W29" s="213">
        <f>SUM(W14:W28)</f>
        <v>13436000000</v>
      </c>
    </row>
    <row r="30" spans="1:26">
      <c r="O30" s="123"/>
    </row>
  </sheetData>
  <mergeCells count="95">
    <mergeCell ref="W3:Y3"/>
    <mergeCell ref="AJ1:AL1"/>
    <mergeCell ref="C2:D2"/>
    <mergeCell ref="E2:T2"/>
    <mergeCell ref="U2:V2"/>
    <mergeCell ref="W2:Y2"/>
    <mergeCell ref="AH2:AI2"/>
    <mergeCell ref="AJ2:AL2"/>
    <mergeCell ref="C1:D1"/>
    <mergeCell ref="E1:T1"/>
    <mergeCell ref="U1:V1"/>
    <mergeCell ref="W1:Y1"/>
    <mergeCell ref="AH1:AI1"/>
    <mergeCell ref="G11:N11"/>
    <mergeCell ref="O11:Y11"/>
    <mergeCell ref="AH3:AI3"/>
    <mergeCell ref="AJ3:AL3"/>
    <mergeCell ref="A5:B5"/>
    <mergeCell ref="C5:F5"/>
    <mergeCell ref="A6:B6"/>
    <mergeCell ref="C6:F6"/>
    <mergeCell ref="O6:Y9"/>
    <mergeCell ref="A7:B7"/>
    <mergeCell ref="C7:F7"/>
    <mergeCell ref="A8:B8"/>
    <mergeCell ref="A1:B3"/>
    <mergeCell ref="C3:D3"/>
    <mergeCell ref="E3:T3"/>
    <mergeCell ref="U3:V3"/>
    <mergeCell ref="F12:F13"/>
    <mergeCell ref="C8:F8"/>
    <mergeCell ref="A9:B9"/>
    <mergeCell ref="C9:F9"/>
    <mergeCell ref="A11:F11"/>
    <mergeCell ref="A12:A13"/>
    <mergeCell ref="B12:B13"/>
    <mergeCell ref="C12:C13"/>
    <mergeCell ref="D12:D13"/>
    <mergeCell ref="E12:E13"/>
    <mergeCell ref="R12:R13"/>
    <mergeCell ref="G12:G13"/>
    <mergeCell ref="H12:H13"/>
    <mergeCell ref="I12:I13"/>
    <mergeCell ref="J12:J13"/>
    <mergeCell ref="K12:K13"/>
    <mergeCell ref="L12:L13"/>
    <mergeCell ref="Y12:Y13"/>
    <mergeCell ref="A14:A15"/>
    <mergeCell ref="B14:B15"/>
    <mergeCell ref="C14:C15"/>
    <mergeCell ref="D14:D15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F19:F20"/>
    <mergeCell ref="A22:A26"/>
    <mergeCell ref="B22:B26"/>
    <mergeCell ref="C22:C26"/>
    <mergeCell ref="D22:D26"/>
    <mergeCell ref="E22:E26"/>
    <mergeCell ref="F22:F26"/>
    <mergeCell ref="A16:A21"/>
    <mergeCell ref="B16:B21"/>
    <mergeCell ref="C16:C21"/>
    <mergeCell ref="D16:D21"/>
    <mergeCell ref="E19:E20"/>
    <mergeCell ref="Y22:Y23"/>
    <mergeCell ref="O24:O25"/>
    <mergeCell ref="V24:V25"/>
    <mergeCell ref="W24:W25"/>
    <mergeCell ref="X24:X25"/>
    <mergeCell ref="Y24:Y25"/>
    <mergeCell ref="O22:O23"/>
    <mergeCell ref="V22:V23"/>
    <mergeCell ref="W22:W23"/>
    <mergeCell ref="X22:X23"/>
    <mergeCell ref="O27:O28"/>
    <mergeCell ref="V27:V28"/>
    <mergeCell ref="W27:W28"/>
    <mergeCell ref="X27:X28"/>
    <mergeCell ref="Y27:Y28"/>
    <mergeCell ref="F27:F28"/>
    <mergeCell ref="A27:A28"/>
    <mergeCell ref="B27:B28"/>
    <mergeCell ref="C27:C28"/>
    <mergeCell ref="D27:D28"/>
    <mergeCell ref="E27:E2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1:AK19"/>
  <sheetViews>
    <sheetView zoomScale="60" zoomScaleNormal="60" workbookViewId="0">
      <selection activeCell="C7" sqref="C7:F7"/>
    </sheetView>
  </sheetViews>
  <sheetFormatPr baseColWidth="10" defaultColWidth="8.85546875" defaultRowHeight="12.75"/>
  <cols>
    <col min="1" max="1" width="25" style="4" customWidth="1"/>
    <col min="2" max="2" width="16.28515625" style="4" customWidth="1"/>
    <col min="3" max="3" width="20.42578125" style="4" customWidth="1"/>
    <col min="4" max="4" width="18.28515625" style="4" customWidth="1"/>
    <col min="5" max="5" width="35.7109375" style="4" customWidth="1"/>
    <col min="6" max="6" width="27.42578125" style="4" customWidth="1"/>
    <col min="7" max="7" width="20.85546875" style="4" customWidth="1"/>
    <col min="8" max="8" width="18.42578125" style="4" customWidth="1"/>
    <col min="9" max="14" width="13.85546875" style="4" customWidth="1"/>
    <col min="15" max="15" width="32.42578125" style="3" customWidth="1"/>
    <col min="16" max="16" width="23.42578125" style="3" customWidth="1"/>
    <col min="17" max="17" width="14.140625" style="3" customWidth="1"/>
    <col min="18" max="18" width="11.85546875" style="3" customWidth="1"/>
    <col min="19" max="19" width="17.28515625" style="3" customWidth="1"/>
    <col min="20" max="21" width="13.7109375" style="3" customWidth="1"/>
    <col min="22" max="22" width="21.140625" style="3" customWidth="1"/>
    <col min="23" max="23" width="24.42578125" style="3" customWidth="1"/>
    <col min="24" max="24" width="19.85546875" style="3" customWidth="1"/>
    <col min="25" max="25" width="16.28515625" style="4" customWidth="1"/>
    <col min="26" max="29" width="9.42578125" style="4" customWidth="1"/>
    <col min="30" max="16384" width="8.85546875" style="4"/>
  </cols>
  <sheetData>
    <row r="1" spans="1:37" s="1" customFormat="1" ht="24.75" customHeight="1">
      <c r="A1" s="491"/>
      <c r="B1" s="561" t="s">
        <v>0</v>
      </c>
      <c r="C1" s="561"/>
      <c r="D1" s="497" t="s">
        <v>578</v>
      </c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9"/>
      <c r="W1" s="483" t="s">
        <v>2</v>
      </c>
      <c r="X1" s="484"/>
      <c r="Y1" s="36" t="s">
        <v>3</v>
      </c>
      <c r="AG1" s="562"/>
      <c r="AH1" s="562"/>
      <c r="AI1" s="559"/>
      <c r="AJ1" s="559"/>
      <c r="AK1" s="559"/>
    </row>
    <row r="2" spans="1:37" s="1" customFormat="1" ht="24.75" customHeight="1">
      <c r="A2" s="493"/>
      <c r="B2" s="561" t="s">
        <v>4</v>
      </c>
      <c r="C2" s="561"/>
      <c r="D2" s="480" t="s">
        <v>5</v>
      </c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2"/>
      <c r="W2" s="483" t="s">
        <v>6</v>
      </c>
      <c r="X2" s="484"/>
      <c r="Y2" s="36">
        <v>1</v>
      </c>
      <c r="AG2" s="562"/>
      <c r="AH2" s="562"/>
      <c r="AI2" s="563"/>
      <c r="AJ2" s="563"/>
      <c r="AK2" s="563"/>
    </row>
    <row r="3" spans="1:37" s="1" customFormat="1" ht="24.75" customHeight="1">
      <c r="A3" s="495"/>
      <c r="B3" s="561" t="s">
        <v>7</v>
      </c>
      <c r="C3" s="561"/>
      <c r="D3" s="480" t="s">
        <v>8</v>
      </c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2"/>
      <c r="W3" s="483" t="s">
        <v>9</v>
      </c>
      <c r="X3" s="484"/>
      <c r="Y3" s="38">
        <v>43767</v>
      </c>
      <c r="AG3" s="562"/>
      <c r="AH3" s="562"/>
      <c r="AI3" s="566"/>
      <c r="AJ3" s="563"/>
      <c r="AK3" s="563"/>
    </row>
    <row r="4" spans="1:37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Y4" s="2"/>
      <c r="Z4" s="2"/>
      <c r="AA4" s="2"/>
      <c r="AB4" s="2"/>
      <c r="AC4" s="2"/>
      <c r="AD4" s="2"/>
      <c r="AE4" s="2"/>
    </row>
    <row r="5" spans="1:37" ht="18" customHeight="1">
      <c r="A5" s="369" t="s">
        <v>10</v>
      </c>
      <c r="B5" s="370"/>
      <c r="C5" s="567">
        <v>2022</v>
      </c>
      <c r="D5" s="567"/>
      <c r="E5" s="567"/>
      <c r="F5" s="567"/>
      <c r="G5" s="99"/>
      <c r="H5" s="5"/>
      <c r="I5" s="5"/>
      <c r="J5" s="5"/>
      <c r="K5" s="5"/>
      <c r="L5" s="5"/>
      <c r="M5" s="5"/>
      <c r="N5" s="5"/>
      <c r="O5" s="2"/>
      <c r="P5" s="2"/>
      <c r="Q5" s="2"/>
      <c r="R5" s="2"/>
      <c r="S5" s="2"/>
      <c r="T5" s="2"/>
      <c r="U5" s="2"/>
      <c r="V5" s="2"/>
      <c r="Y5" s="2"/>
      <c r="Z5" s="2"/>
      <c r="AA5" s="2"/>
      <c r="AB5" s="2"/>
      <c r="AC5" s="2"/>
      <c r="AD5" s="2"/>
      <c r="AE5" s="2"/>
    </row>
    <row r="6" spans="1:37" ht="18" customHeight="1">
      <c r="A6" s="369" t="s">
        <v>11</v>
      </c>
      <c r="B6" s="370"/>
      <c r="C6" s="565" t="s">
        <v>772</v>
      </c>
      <c r="D6" s="565"/>
      <c r="E6" s="565"/>
      <c r="F6" s="565"/>
      <c r="G6" s="670"/>
      <c r="H6" s="670"/>
      <c r="I6" s="670"/>
      <c r="J6" s="670"/>
      <c r="K6" s="670"/>
      <c r="L6" s="670"/>
      <c r="M6" s="670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9"/>
      <c r="AA6" s="39"/>
      <c r="AB6" s="39"/>
      <c r="AC6" s="39"/>
      <c r="AD6" s="39"/>
      <c r="AE6" s="39"/>
    </row>
    <row r="7" spans="1:37" ht="18" customHeight="1">
      <c r="A7" s="369" t="s">
        <v>13</v>
      </c>
      <c r="B7" s="370"/>
      <c r="C7" s="568">
        <v>2018011000121</v>
      </c>
      <c r="D7" s="568"/>
      <c r="E7" s="568"/>
      <c r="F7" s="568"/>
      <c r="G7" s="670"/>
      <c r="H7" s="670"/>
      <c r="I7" s="670"/>
      <c r="J7" s="670"/>
      <c r="K7" s="670"/>
      <c r="L7" s="670"/>
      <c r="M7" s="670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9"/>
      <c r="AA7" s="39"/>
      <c r="AB7" s="39"/>
      <c r="AC7" s="39"/>
      <c r="AD7" s="39"/>
      <c r="AE7" s="39"/>
    </row>
    <row r="8" spans="1:37" ht="18" customHeight="1">
      <c r="A8" s="369" t="s">
        <v>15</v>
      </c>
      <c r="B8" s="370"/>
      <c r="C8" s="371" t="s">
        <v>773</v>
      </c>
      <c r="D8" s="371"/>
      <c r="E8" s="371"/>
      <c r="F8" s="371"/>
      <c r="G8" s="670"/>
      <c r="H8" s="670"/>
      <c r="I8" s="670"/>
      <c r="J8" s="670"/>
      <c r="K8" s="670"/>
      <c r="L8" s="670"/>
      <c r="M8" s="670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9"/>
      <c r="AA8" s="39"/>
      <c r="AB8" s="39"/>
      <c r="AC8" s="39"/>
      <c r="AD8" s="39"/>
      <c r="AE8" s="39"/>
    </row>
    <row r="9" spans="1:37" ht="18" customHeight="1">
      <c r="A9" s="369" t="s">
        <v>17</v>
      </c>
      <c r="B9" s="370"/>
      <c r="C9" s="565" t="s">
        <v>582</v>
      </c>
      <c r="D9" s="565"/>
      <c r="E9" s="565"/>
      <c r="F9" s="565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9"/>
      <c r="AA9" s="39"/>
      <c r="AB9" s="39"/>
      <c r="AC9" s="39"/>
      <c r="AD9" s="39"/>
      <c r="AE9" s="39"/>
    </row>
    <row r="10" spans="1:37" ht="18" customHeight="1">
      <c r="A10" s="6"/>
      <c r="B10" s="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Y10" s="3"/>
      <c r="Z10" s="39"/>
      <c r="AA10" s="39"/>
      <c r="AB10" s="39"/>
      <c r="AC10" s="39"/>
      <c r="AD10" s="39"/>
      <c r="AE10" s="39"/>
    </row>
    <row r="11" spans="1:37">
      <c r="A11" s="372" t="s">
        <v>19</v>
      </c>
      <c r="B11" s="372"/>
      <c r="C11" s="372"/>
      <c r="D11" s="372"/>
      <c r="E11" s="372"/>
      <c r="F11" s="372"/>
      <c r="G11" s="588" t="s">
        <v>20</v>
      </c>
      <c r="H11" s="588"/>
      <c r="I11" s="588"/>
      <c r="J11" s="588"/>
      <c r="K11" s="588"/>
      <c r="L11" s="588"/>
      <c r="M11" s="588"/>
      <c r="N11" s="589"/>
      <c r="O11" s="394" t="s">
        <v>21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"/>
      <c r="AA11" s="39"/>
      <c r="AB11" s="39"/>
      <c r="AC11" s="39"/>
      <c r="AD11" s="39"/>
      <c r="AE11" s="39"/>
    </row>
    <row r="12" spans="1:37" ht="25.5">
      <c r="A12" s="72" t="s">
        <v>22</v>
      </c>
      <c r="B12" s="73" t="s">
        <v>23</v>
      </c>
      <c r="C12" s="72" t="s">
        <v>24</v>
      </c>
      <c r="D12" s="72" t="s">
        <v>25</v>
      </c>
      <c r="E12" s="72" t="s">
        <v>26</v>
      </c>
      <c r="F12" s="72" t="s">
        <v>27</v>
      </c>
      <c r="G12" s="74" t="s">
        <v>28</v>
      </c>
      <c r="H12" s="74" t="s">
        <v>29</v>
      </c>
      <c r="I12" s="74" t="s">
        <v>30</v>
      </c>
      <c r="J12" s="74" t="s">
        <v>31</v>
      </c>
      <c r="K12" s="75" t="s">
        <v>32</v>
      </c>
      <c r="L12" s="74" t="s">
        <v>33</v>
      </c>
      <c r="M12" s="75" t="s">
        <v>34</v>
      </c>
      <c r="N12" s="75" t="s">
        <v>35</v>
      </c>
      <c r="O12" s="26" t="s">
        <v>36</v>
      </c>
      <c r="P12" s="26" t="s">
        <v>37</v>
      </c>
      <c r="Q12" s="26" t="s">
        <v>38</v>
      </c>
      <c r="R12" s="27" t="s">
        <v>774</v>
      </c>
      <c r="S12" s="26" t="s">
        <v>40</v>
      </c>
      <c r="T12" s="26" t="s">
        <v>41</v>
      </c>
      <c r="U12" s="26" t="s">
        <v>42</v>
      </c>
      <c r="V12" s="76" t="s">
        <v>43</v>
      </c>
      <c r="W12" s="76" t="s">
        <v>44</v>
      </c>
      <c r="X12" s="76" t="s">
        <v>46</v>
      </c>
      <c r="Y12" s="76" t="s">
        <v>47</v>
      </c>
    </row>
    <row r="13" spans="1:37" s="30" customFormat="1" ht="57.75" customHeight="1">
      <c r="A13" s="671" t="s">
        <v>775</v>
      </c>
      <c r="B13" s="667" t="s">
        <v>776</v>
      </c>
      <c r="C13" s="667" t="s">
        <v>776</v>
      </c>
      <c r="D13" s="667">
        <v>3</v>
      </c>
      <c r="E13" s="112" t="s">
        <v>777</v>
      </c>
      <c r="F13" s="214">
        <v>72000000</v>
      </c>
      <c r="G13" s="100" t="s">
        <v>52</v>
      </c>
      <c r="H13" s="79" t="s">
        <v>53</v>
      </c>
      <c r="I13" s="79" t="s">
        <v>53</v>
      </c>
      <c r="J13" s="79" t="s">
        <v>53</v>
      </c>
      <c r="K13" s="79" t="s">
        <v>53</v>
      </c>
      <c r="L13" s="79" t="s">
        <v>53</v>
      </c>
      <c r="M13" s="79" t="s">
        <v>53</v>
      </c>
      <c r="N13" s="101" t="s">
        <v>53</v>
      </c>
      <c r="O13" s="40" t="s">
        <v>778</v>
      </c>
      <c r="P13" s="41" t="s">
        <v>779</v>
      </c>
      <c r="Q13" s="41" t="s">
        <v>56</v>
      </c>
      <c r="R13" s="41">
        <v>1</v>
      </c>
      <c r="S13" s="41" t="s">
        <v>183</v>
      </c>
      <c r="T13" s="42">
        <v>44563</v>
      </c>
      <c r="U13" s="42" t="s">
        <v>780</v>
      </c>
      <c r="V13" s="102" t="s">
        <v>58</v>
      </c>
      <c r="W13" s="103">
        <v>72000000</v>
      </c>
      <c r="X13" s="102" t="s">
        <v>67</v>
      </c>
      <c r="Y13" s="45" t="s">
        <v>646</v>
      </c>
    </row>
    <row r="14" spans="1:37" ht="49.5" customHeight="1">
      <c r="A14" s="672"/>
      <c r="B14" s="616"/>
      <c r="C14" s="616"/>
      <c r="D14" s="616"/>
      <c r="E14" s="113" t="s">
        <v>781</v>
      </c>
      <c r="F14" s="111">
        <v>160000000</v>
      </c>
      <c r="G14" s="104" t="s">
        <v>52</v>
      </c>
      <c r="H14" s="33" t="s">
        <v>53</v>
      </c>
      <c r="I14" s="33" t="s">
        <v>53</v>
      </c>
      <c r="J14" s="33" t="s">
        <v>53</v>
      </c>
      <c r="K14" s="33" t="s">
        <v>53</v>
      </c>
      <c r="L14" s="33" t="s">
        <v>53</v>
      </c>
      <c r="M14" s="33" t="s">
        <v>53</v>
      </c>
      <c r="N14" s="105" t="s">
        <v>53</v>
      </c>
      <c r="O14" s="454" t="s">
        <v>782</v>
      </c>
      <c r="P14" s="438" t="s">
        <v>783</v>
      </c>
      <c r="Q14" s="438" t="s">
        <v>56</v>
      </c>
      <c r="R14" s="668">
        <v>2</v>
      </c>
      <c r="S14" s="438" t="s">
        <v>88</v>
      </c>
      <c r="T14" s="665">
        <v>44563</v>
      </c>
      <c r="U14" s="665">
        <v>44926</v>
      </c>
      <c r="V14" s="360" t="s">
        <v>58</v>
      </c>
      <c r="W14" s="606">
        <v>928000000</v>
      </c>
      <c r="X14" s="437" t="s">
        <v>67</v>
      </c>
      <c r="Y14" s="523" t="s">
        <v>646</v>
      </c>
    </row>
    <row r="15" spans="1:37" ht="83.25" customHeight="1">
      <c r="A15" s="672"/>
      <c r="B15" s="616"/>
      <c r="C15" s="616"/>
      <c r="D15" s="616"/>
      <c r="E15" s="113" t="s">
        <v>784</v>
      </c>
      <c r="F15" s="111">
        <v>718000000</v>
      </c>
      <c r="G15" s="104" t="s">
        <v>52</v>
      </c>
      <c r="H15" s="33" t="s">
        <v>53</v>
      </c>
      <c r="I15" s="33" t="s">
        <v>53</v>
      </c>
      <c r="J15" s="33" t="s">
        <v>53</v>
      </c>
      <c r="K15" s="33" t="s">
        <v>53</v>
      </c>
      <c r="L15" s="33" t="s">
        <v>53</v>
      </c>
      <c r="M15" s="33" t="s">
        <v>53</v>
      </c>
      <c r="N15" s="105" t="s">
        <v>53</v>
      </c>
      <c r="O15" s="454"/>
      <c r="P15" s="438"/>
      <c r="Q15" s="438"/>
      <c r="R15" s="668"/>
      <c r="S15" s="438"/>
      <c r="T15" s="665"/>
      <c r="U15" s="665"/>
      <c r="V15" s="360"/>
      <c r="W15" s="606"/>
      <c r="X15" s="437"/>
      <c r="Y15" s="523"/>
    </row>
    <row r="16" spans="1:37" ht="69.75" customHeight="1">
      <c r="A16" s="673"/>
      <c r="B16" s="617"/>
      <c r="C16" s="617"/>
      <c r="D16" s="617"/>
      <c r="E16" s="84" t="s">
        <v>785</v>
      </c>
      <c r="F16" s="215">
        <v>50000000</v>
      </c>
      <c r="G16" s="106" t="s">
        <v>52</v>
      </c>
      <c r="H16" s="86" t="s">
        <v>53</v>
      </c>
      <c r="I16" s="86" t="s">
        <v>53</v>
      </c>
      <c r="J16" s="86" t="s">
        <v>53</v>
      </c>
      <c r="K16" s="86" t="s">
        <v>53</v>
      </c>
      <c r="L16" s="86" t="s">
        <v>53</v>
      </c>
      <c r="M16" s="86" t="s">
        <v>53</v>
      </c>
      <c r="N16" s="107" t="s">
        <v>53</v>
      </c>
      <c r="O16" s="641"/>
      <c r="P16" s="629"/>
      <c r="Q16" s="629"/>
      <c r="R16" s="669"/>
      <c r="S16" s="629"/>
      <c r="T16" s="666"/>
      <c r="U16" s="666"/>
      <c r="V16" s="586"/>
      <c r="W16" s="664"/>
      <c r="X16" s="459"/>
      <c r="Y16" s="582"/>
    </row>
    <row r="17" spans="5:23">
      <c r="E17" s="39"/>
      <c r="F17" s="14">
        <f>SUM(F13:F16)</f>
        <v>1000000000</v>
      </c>
      <c r="W17" s="94">
        <f>SUM(W13:W16)</f>
        <v>1000000000</v>
      </c>
    </row>
    <row r="18" spans="5:23">
      <c r="E18" s="39"/>
      <c r="F18" s="95"/>
      <c r="W18" s="98"/>
    </row>
    <row r="19" spans="5:23">
      <c r="E19" s="39"/>
      <c r="F19" s="108"/>
      <c r="W19" s="98"/>
    </row>
  </sheetData>
  <mergeCells count="51">
    <mergeCell ref="AI1:AK1"/>
    <mergeCell ref="B2:C2"/>
    <mergeCell ref="D2:V2"/>
    <mergeCell ref="W2:X2"/>
    <mergeCell ref="AG2:AH2"/>
    <mergeCell ref="AI2:AK2"/>
    <mergeCell ref="A1:A3"/>
    <mergeCell ref="B1:C1"/>
    <mergeCell ref="D1:V1"/>
    <mergeCell ref="W1:X1"/>
    <mergeCell ref="AG1:AH1"/>
    <mergeCell ref="B3:C3"/>
    <mergeCell ref="D3:V3"/>
    <mergeCell ref="W3:X3"/>
    <mergeCell ref="AG3:AH3"/>
    <mergeCell ref="X14:X16"/>
    <mergeCell ref="Y14:Y16"/>
    <mergeCell ref="A9:B9"/>
    <mergeCell ref="A5:B5"/>
    <mergeCell ref="C5:F5"/>
    <mergeCell ref="A6:B6"/>
    <mergeCell ref="C6:F6"/>
    <mergeCell ref="C9:F9"/>
    <mergeCell ref="A7:B7"/>
    <mergeCell ref="C7:F7"/>
    <mergeCell ref="A8:B8"/>
    <mergeCell ref="V14:V16"/>
    <mergeCell ref="A11:F11"/>
    <mergeCell ref="G11:N11"/>
    <mergeCell ref="O11:Y11"/>
    <mergeCell ref="A13:A16"/>
    <mergeCell ref="AI3:AK3"/>
    <mergeCell ref="C8:F8"/>
    <mergeCell ref="G8:J8"/>
    <mergeCell ref="K8:M8"/>
    <mergeCell ref="G6:J6"/>
    <mergeCell ref="K6:M6"/>
    <mergeCell ref="O6:Y9"/>
    <mergeCell ref="G7:J7"/>
    <mergeCell ref="K7:M7"/>
    <mergeCell ref="B13:B16"/>
    <mergeCell ref="Q14:Q16"/>
    <mergeCell ref="R14:R16"/>
    <mergeCell ref="S14:S16"/>
    <mergeCell ref="T14:T16"/>
    <mergeCell ref="W14:W16"/>
    <mergeCell ref="U14:U16"/>
    <mergeCell ref="C13:C16"/>
    <mergeCell ref="D13:D16"/>
    <mergeCell ref="O14:O16"/>
    <mergeCell ref="P14:P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</sheetPr>
  <dimension ref="A1:AI27"/>
  <sheetViews>
    <sheetView topLeftCell="O20" zoomScale="80" zoomScaleNormal="80" zoomScaleSheetLayoutView="50" workbookViewId="0">
      <selection activeCell="Y21" sqref="Y21"/>
    </sheetView>
  </sheetViews>
  <sheetFormatPr baseColWidth="10" defaultColWidth="8.85546875" defaultRowHeight="12.75"/>
  <cols>
    <col min="1" max="1" width="25" style="4" customWidth="1"/>
    <col min="2" max="2" width="16.28515625" style="4" customWidth="1"/>
    <col min="3" max="3" width="20.42578125" style="4" customWidth="1"/>
    <col min="4" max="4" width="18.28515625" style="4" customWidth="1"/>
    <col min="5" max="5" width="31.42578125" style="4" customWidth="1"/>
    <col min="6" max="6" width="30.42578125" style="4" customWidth="1"/>
    <col min="7" max="8" width="18.42578125" style="4" customWidth="1"/>
    <col min="9" max="14" width="13.85546875" style="4" customWidth="1"/>
    <col min="15" max="15" width="39.7109375" style="3" customWidth="1"/>
    <col min="16" max="16" width="28.42578125" style="16" customWidth="1"/>
    <col min="17" max="17" width="14.140625" style="3" customWidth="1"/>
    <col min="18" max="18" width="11.85546875" style="3" customWidth="1"/>
    <col min="19" max="19" width="17.28515625" style="3" customWidth="1"/>
    <col min="20" max="21" width="13.7109375" style="3" customWidth="1"/>
    <col min="22" max="22" width="21.140625" style="3" customWidth="1"/>
    <col min="23" max="23" width="22.42578125" style="3" customWidth="1"/>
    <col min="24" max="24" width="19.85546875" style="3" customWidth="1"/>
    <col min="25" max="25" width="29.140625" style="4" customWidth="1"/>
    <col min="26" max="27" width="9.42578125" style="4" customWidth="1"/>
    <col min="28" max="16384" width="8.85546875" style="4"/>
  </cols>
  <sheetData>
    <row r="1" spans="1:35" s="1" customFormat="1" ht="24" customHeight="1">
      <c r="A1" s="491"/>
      <c r="B1" s="561" t="s">
        <v>0</v>
      </c>
      <c r="C1" s="561"/>
      <c r="D1" s="497" t="s">
        <v>578</v>
      </c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9"/>
      <c r="W1" s="483" t="s">
        <v>2</v>
      </c>
      <c r="X1" s="484"/>
      <c r="Y1" s="36" t="s">
        <v>3</v>
      </c>
      <c r="AE1" s="562"/>
      <c r="AF1" s="562"/>
      <c r="AG1" s="559"/>
      <c r="AH1" s="559"/>
      <c r="AI1" s="559"/>
    </row>
    <row r="2" spans="1:35" s="1" customFormat="1" ht="24" customHeight="1">
      <c r="A2" s="493"/>
      <c r="B2" s="561" t="s">
        <v>4</v>
      </c>
      <c r="C2" s="561"/>
      <c r="D2" s="480" t="s">
        <v>5</v>
      </c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1"/>
      <c r="T2" s="481"/>
      <c r="U2" s="481"/>
      <c r="V2" s="482"/>
      <c r="W2" s="483" t="s">
        <v>6</v>
      </c>
      <c r="X2" s="484"/>
      <c r="Y2" s="36">
        <v>1</v>
      </c>
      <c r="AE2" s="562"/>
      <c r="AF2" s="562"/>
      <c r="AG2" s="563"/>
      <c r="AH2" s="563"/>
      <c r="AI2" s="563"/>
    </row>
    <row r="3" spans="1:35" s="1" customFormat="1" ht="24" customHeight="1">
      <c r="A3" s="495"/>
      <c r="B3" s="561" t="s">
        <v>7</v>
      </c>
      <c r="C3" s="561"/>
      <c r="D3" s="480" t="s">
        <v>8</v>
      </c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2"/>
      <c r="W3" s="483" t="s">
        <v>9</v>
      </c>
      <c r="X3" s="484"/>
      <c r="Y3" s="38">
        <v>43767</v>
      </c>
      <c r="AE3" s="562"/>
      <c r="AF3" s="562"/>
      <c r="AG3" s="566"/>
      <c r="AH3" s="563"/>
      <c r="AI3" s="563"/>
    </row>
    <row r="4" spans="1:35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Y4" s="2"/>
      <c r="Z4" s="2"/>
      <c r="AA4" s="2"/>
      <c r="AB4" s="2"/>
      <c r="AC4" s="2"/>
    </row>
    <row r="5" spans="1:35" ht="18" customHeight="1">
      <c r="A5" s="369" t="s">
        <v>10</v>
      </c>
      <c r="B5" s="370"/>
      <c r="C5" s="567">
        <v>2022</v>
      </c>
      <c r="D5" s="567"/>
      <c r="E5" s="567"/>
      <c r="F5" s="567"/>
      <c r="G5" s="5"/>
      <c r="H5" s="5"/>
      <c r="I5" s="5"/>
      <c r="J5" s="5"/>
      <c r="K5" s="5"/>
      <c r="L5" s="5"/>
      <c r="M5" s="5"/>
      <c r="N5" s="5"/>
      <c r="O5" s="2"/>
      <c r="P5" s="2"/>
      <c r="Q5" s="2"/>
      <c r="R5" s="2"/>
      <c r="S5" s="2"/>
      <c r="T5" s="2"/>
      <c r="U5" s="2"/>
      <c r="V5" s="2"/>
      <c r="Y5" s="2"/>
      <c r="Z5" s="2"/>
      <c r="AA5" s="2"/>
      <c r="AB5" s="2"/>
      <c r="AC5" s="2"/>
    </row>
    <row r="6" spans="1:35" ht="18" customHeight="1">
      <c r="A6" s="369" t="s">
        <v>11</v>
      </c>
      <c r="B6" s="370"/>
      <c r="C6" s="565" t="s">
        <v>786</v>
      </c>
      <c r="D6" s="565"/>
      <c r="E6" s="565"/>
      <c r="F6" s="565"/>
      <c r="G6" s="5"/>
      <c r="H6" s="5"/>
      <c r="I6" s="5"/>
      <c r="J6" s="5"/>
      <c r="K6" s="5"/>
      <c r="L6" s="5"/>
      <c r="M6" s="5"/>
      <c r="N6" s="5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9"/>
      <c r="AA6" s="39"/>
      <c r="AB6" s="39"/>
      <c r="AC6" s="39"/>
    </row>
    <row r="7" spans="1:35" ht="18" customHeight="1">
      <c r="A7" s="369" t="s">
        <v>13</v>
      </c>
      <c r="B7" s="370"/>
      <c r="C7" s="568">
        <v>2017011000087</v>
      </c>
      <c r="D7" s="568"/>
      <c r="E7" s="568"/>
      <c r="F7" s="568"/>
      <c r="G7" s="5"/>
      <c r="H7" s="5"/>
      <c r="I7" s="5"/>
      <c r="J7" s="5"/>
      <c r="K7" s="5"/>
      <c r="L7" s="5"/>
      <c r="M7" s="5"/>
      <c r="N7" s="5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9"/>
      <c r="AA7" s="39"/>
      <c r="AB7" s="39"/>
      <c r="AC7" s="39"/>
    </row>
    <row r="8" spans="1:35" ht="28.5" customHeight="1">
      <c r="A8" s="369" t="s">
        <v>15</v>
      </c>
      <c r="B8" s="370"/>
      <c r="C8" s="565" t="s">
        <v>787</v>
      </c>
      <c r="D8" s="565"/>
      <c r="E8" s="565"/>
      <c r="F8" s="565"/>
      <c r="G8" s="5"/>
      <c r="H8" s="5"/>
      <c r="I8" s="5"/>
      <c r="J8" s="5"/>
      <c r="K8" s="5"/>
      <c r="L8" s="5"/>
      <c r="M8" s="5"/>
      <c r="N8" s="5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9"/>
      <c r="AA8" s="39"/>
      <c r="AB8" s="39"/>
      <c r="AC8" s="39"/>
    </row>
    <row r="9" spans="1:35" ht="18" customHeight="1">
      <c r="A9" s="369" t="s">
        <v>17</v>
      </c>
      <c r="B9" s="370"/>
      <c r="C9" s="565" t="s">
        <v>582</v>
      </c>
      <c r="D9" s="565"/>
      <c r="E9" s="565"/>
      <c r="F9" s="565"/>
      <c r="G9" s="5"/>
      <c r="H9" s="5"/>
      <c r="I9" s="5"/>
      <c r="J9" s="5"/>
      <c r="K9" s="5"/>
      <c r="L9" s="5"/>
      <c r="M9" s="5"/>
      <c r="N9" s="5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9"/>
      <c r="AA9" s="39"/>
      <c r="AB9" s="39"/>
      <c r="AC9" s="39"/>
    </row>
    <row r="10" spans="1:35" ht="18" customHeight="1">
      <c r="A10" s="6"/>
      <c r="B10" s="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Y10" s="3"/>
      <c r="Z10" s="39"/>
      <c r="AA10" s="39"/>
      <c r="AB10" s="39"/>
      <c r="AC10" s="39"/>
    </row>
    <row r="11" spans="1:35" ht="33" customHeight="1">
      <c r="A11" s="372" t="s">
        <v>19</v>
      </c>
      <c r="B11" s="372"/>
      <c r="C11" s="372"/>
      <c r="D11" s="372"/>
      <c r="E11" s="372"/>
      <c r="F11" s="372"/>
      <c r="G11" s="588" t="s">
        <v>20</v>
      </c>
      <c r="H11" s="588"/>
      <c r="I11" s="588"/>
      <c r="J11" s="588"/>
      <c r="K11" s="588"/>
      <c r="L11" s="588"/>
      <c r="M11" s="588"/>
      <c r="N11" s="589"/>
      <c r="O11" s="394" t="s">
        <v>21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"/>
      <c r="AA11" s="39"/>
      <c r="AB11" s="39"/>
      <c r="AC11" s="39"/>
    </row>
    <row r="12" spans="1:35" ht="66.75" customHeight="1">
      <c r="A12" s="72" t="s">
        <v>22</v>
      </c>
      <c r="B12" s="73" t="s">
        <v>23</v>
      </c>
      <c r="C12" s="72" t="s">
        <v>24</v>
      </c>
      <c r="D12" s="72" t="s">
        <v>25</v>
      </c>
      <c r="E12" s="72" t="s">
        <v>26</v>
      </c>
      <c r="F12" s="72" t="s">
        <v>27</v>
      </c>
      <c r="G12" s="74" t="s">
        <v>28</v>
      </c>
      <c r="H12" s="74" t="s">
        <v>29</v>
      </c>
      <c r="I12" s="74" t="s">
        <v>30</v>
      </c>
      <c r="J12" s="74" t="s">
        <v>31</v>
      </c>
      <c r="K12" s="74" t="s">
        <v>32</v>
      </c>
      <c r="L12" s="74" t="s">
        <v>33</v>
      </c>
      <c r="M12" s="75" t="s">
        <v>34</v>
      </c>
      <c r="N12" s="75" t="s">
        <v>35</v>
      </c>
      <c r="O12" s="26" t="s">
        <v>36</v>
      </c>
      <c r="P12" s="181" t="s">
        <v>37</v>
      </c>
      <c r="Q12" s="26" t="s">
        <v>38</v>
      </c>
      <c r="R12" s="27" t="s">
        <v>774</v>
      </c>
      <c r="S12" s="26" t="s">
        <v>40</v>
      </c>
      <c r="T12" s="26" t="s">
        <v>41</v>
      </c>
      <c r="U12" s="26" t="s">
        <v>42</v>
      </c>
      <c r="V12" s="76" t="s">
        <v>43</v>
      </c>
      <c r="W12" s="76" t="s">
        <v>44</v>
      </c>
      <c r="X12" s="76" t="s">
        <v>46</v>
      </c>
      <c r="Y12" s="76" t="s">
        <v>47</v>
      </c>
    </row>
    <row r="13" spans="1:35" s="30" customFormat="1" ht="45.75" customHeight="1">
      <c r="A13" s="430" t="s">
        <v>788</v>
      </c>
      <c r="B13" s="525" t="s">
        <v>789</v>
      </c>
      <c r="C13" s="525" t="s">
        <v>790</v>
      </c>
      <c r="D13" s="411">
        <v>900</v>
      </c>
      <c r="E13" s="77" t="s">
        <v>791</v>
      </c>
      <c r="F13" s="109">
        <v>1435319541</v>
      </c>
      <c r="G13" s="78" t="s">
        <v>53</v>
      </c>
      <c r="H13" s="79" t="s">
        <v>53</v>
      </c>
      <c r="I13" s="79" t="s">
        <v>53</v>
      </c>
      <c r="J13" s="79" t="s">
        <v>53</v>
      </c>
      <c r="K13" s="79" t="s">
        <v>53</v>
      </c>
      <c r="L13" s="79" t="s">
        <v>53</v>
      </c>
      <c r="M13" s="79" t="s">
        <v>53</v>
      </c>
      <c r="N13" s="80" t="s">
        <v>53</v>
      </c>
      <c r="O13" s="576" t="s">
        <v>792</v>
      </c>
      <c r="P13" s="683" t="s">
        <v>793</v>
      </c>
      <c r="Q13" s="511" t="s">
        <v>56</v>
      </c>
      <c r="R13" s="685">
        <v>1</v>
      </c>
      <c r="S13" s="511" t="s">
        <v>155</v>
      </c>
      <c r="T13" s="578">
        <v>44593</v>
      </c>
      <c r="U13" s="578">
        <v>44926</v>
      </c>
      <c r="V13" s="525" t="s">
        <v>58</v>
      </c>
      <c r="W13" s="681">
        <v>3734626900</v>
      </c>
      <c r="X13" s="682" t="s">
        <v>67</v>
      </c>
      <c r="Y13" s="522" t="s">
        <v>646</v>
      </c>
    </row>
    <row r="14" spans="1:35" ht="45.75" customHeight="1">
      <c r="A14" s="423"/>
      <c r="B14" s="357"/>
      <c r="C14" s="357"/>
      <c r="D14" s="412"/>
      <c r="E14" s="168" t="s">
        <v>794</v>
      </c>
      <c r="F14" s="110">
        <v>717659770</v>
      </c>
      <c r="G14" s="81" t="s">
        <v>53</v>
      </c>
      <c r="H14" s="33" t="s">
        <v>53</v>
      </c>
      <c r="I14" s="33" t="s">
        <v>53</v>
      </c>
      <c r="J14" s="33" t="s">
        <v>53</v>
      </c>
      <c r="K14" s="33" t="s">
        <v>53</v>
      </c>
      <c r="L14" s="33" t="s">
        <v>53</v>
      </c>
      <c r="M14" s="33" t="s">
        <v>53</v>
      </c>
      <c r="N14" s="82" t="s">
        <v>53</v>
      </c>
      <c r="O14" s="577"/>
      <c r="P14" s="684"/>
      <c r="Q14" s="512"/>
      <c r="R14" s="438"/>
      <c r="S14" s="512"/>
      <c r="T14" s="530"/>
      <c r="U14" s="530"/>
      <c r="V14" s="357"/>
      <c r="W14" s="606"/>
      <c r="X14" s="608"/>
      <c r="Y14" s="523"/>
    </row>
    <row r="15" spans="1:35" ht="45.75" customHeight="1">
      <c r="A15" s="423"/>
      <c r="B15" s="357"/>
      <c r="C15" s="357"/>
      <c r="D15" s="412"/>
      <c r="E15" s="168" t="s">
        <v>795</v>
      </c>
      <c r="F15" s="111">
        <v>1581647589</v>
      </c>
      <c r="G15" s="33" t="s">
        <v>53</v>
      </c>
      <c r="H15" s="33" t="s">
        <v>53</v>
      </c>
      <c r="I15" s="33" t="s">
        <v>53</v>
      </c>
      <c r="J15" s="33" t="s">
        <v>53</v>
      </c>
      <c r="K15" s="33" t="s">
        <v>53</v>
      </c>
      <c r="L15" s="33" t="s">
        <v>53</v>
      </c>
      <c r="M15" s="33" t="s">
        <v>53</v>
      </c>
      <c r="N15" s="82" t="s">
        <v>53</v>
      </c>
      <c r="O15" s="53" t="s">
        <v>796</v>
      </c>
      <c r="P15" s="32" t="s">
        <v>797</v>
      </c>
      <c r="Q15" s="12" t="s">
        <v>145</v>
      </c>
      <c r="R15" s="54">
        <v>0.15</v>
      </c>
      <c r="S15" s="32" t="s">
        <v>155</v>
      </c>
      <c r="T15" s="50">
        <v>44593</v>
      </c>
      <c r="U15" s="50">
        <v>44926</v>
      </c>
      <c r="V15" s="34" t="s">
        <v>58</v>
      </c>
      <c r="W15" s="606"/>
      <c r="X15" s="63" t="s">
        <v>67</v>
      </c>
      <c r="Y15" s="49" t="s">
        <v>646</v>
      </c>
    </row>
    <row r="16" spans="1:35" ht="59.25" customHeight="1">
      <c r="A16" s="423" t="s">
        <v>798</v>
      </c>
      <c r="B16" s="357" t="s">
        <v>799</v>
      </c>
      <c r="C16" s="357" t="s">
        <v>800</v>
      </c>
      <c r="D16" s="412">
        <v>2</v>
      </c>
      <c r="E16" s="168" t="s">
        <v>801</v>
      </c>
      <c r="F16" s="111">
        <v>93509086</v>
      </c>
      <c r="G16" s="81" t="s">
        <v>53</v>
      </c>
      <c r="H16" s="33" t="s">
        <v>53</v>
      </c>
      <c r="I16" s="33" t="s">
        <v>53</v>
      </c>
      <c r="J16" s="33" t="s">
        <v>53</v>
      </c>
      <c r="K16" s="33" t="s">
        <v>53</v>
      </c>
      <c r="L16" s="33" t="s">
        <v>53</v>
      </c>
      <c r="M16" s="33" t="s">
        <v>53</v>
      </c>
      <c r="N16" s="82" t="s">
        <v>53</v>
      </c>
      <c r="O16" s="53" t="s">
        <v>802</v>
      </c>
      <c r="P16" s="32" t="s">
        <v>803</v>
      </c>
      <c r="Q16" s="32" t="s">
        <v>56</v>
      </c>
      <c r="R16" s="35">
        <v>1</v>
      </c>
      <c r="S16" s="32" t="s">
        <v>155</v>
      </c>
      <c r="T16" s="50">
        <v>44593</v>
      </c>
      <c r="U16" s="50">
        <v>44926</v>
      </c>
      <c r="V16" s="34" t="s">
        <v>58</v>
      </c>
      <c r="W16" s="606">
        <v>395119639</v>
      </c>
      <c r="X16" s="63" t="s">
        <v>67</v>
      </c>
      <c r="Y16" s="49" t="s">
        <v>646</v>
      </c>
    </row>
    <row r="17" spans="1:25" ht="35.25" customHeight="1">
      <c r="A17" s="423"/>
      <c r="B17" s="357"/>
      <c r="C17" s="357"/>
      <c r="D17" s="412"/>
      <c r="E17" s="427" t="s">
        <v>804</v>
      </c>
      <c r="F17" s="429">
        <v>301610553</v>
      </c>
      <c r="G17" s="81" t="s">
        <v>53</v>
      </c>
      <c r="H17" s="33" t="s">
        <v>53</v>
      </c>
      <c r="I17" s="33" t="s">
        <v>53</v>
      </c>
      <c r="J17" s="33" t="s">
        <v>53</v>
      </c>
      <c r="K17" s="33" t="s">
        <v>53</v>
      </c>
      <c r="L17" s="33" t="s">
        <v>53</v>
      </c>
      <c r="M17" s="33" t="s">
        <v>53</v>
      </c>
      <c r="N17" s="82" t="s">
        <v>53</v>
      </c>
      <c r="O17" s="53" t="s">
        <v>805</v>
      </c>
      <c r="P17" s="32" t="s">
        <v>806</v>
      </c>
      <c r="Q17" s="32" t="s">
        <v>56</v>
      </c>
      <c r="R17" s="35">
        <v>2</v>
      </c>
      <c r="S17" s="32" t="s">
        <v>88</v>
      </c>
      <c r="T17" s="50">
        <v>44621</v>
      </c>
      <c r="U17" s="50">
        <v>44926</v>
      </c>
      <c r="V17" s="357" t="s">
        <v>58</v>
      </c>
      <c r="W17" s="606"/>
      <c r="X17" s="63" t="s">
        <v>67</v>
      </c>
      <c r="Y17" s="49" t="s">
        <v>646</v>
      </c>
    </row>
    <row r="18" spans="1:25" ht="46.5" customHeight="1">
      <c r="A18" s="423"/>
      <c r="B18" s="357"/>
      <c r="C18" s="357"/>
      <c r="D18" s="412"/>
      <c r="E18" s="427"/>
      <c r="F18" s="429"/>
      <c r="G18" s="81" t="s">
        <v>53</v>
      </c>
      <c r="H18" s="33" t="s">
        <v>53</v>
      </c>
      <c r="I18" s="33" t="s">
        <v>53</v>
      </c>
      <c r="J18" s="33" t="s">
        <v>53</v>
      </c>
      <c r="K18" s="33" t="s">
        <v>53</v>
      </c>
      <c r="L18" s="33" t="s">
        <v>53</v>
      </c>
      <c r="M18" s="33" t="s">
        <v>53</v>
      </c>
      <c r="N18" s="82" t="s">
        <v>53</v>
      </c>
      <c r="O18" s="46" t="s">
        <v>807</v>
      </c>
      <c r="P18" s="35" t="s">
        <v>808</v>
      </c>
      <c r="Q18" s="54" t="s">
        <v>56</v>
      </c>
      <c r="R18" s="35">
        <v>3</v>
      </c>
      <c r="S18" s="35" t="s">
        <v>676</v>
      </c>
      <c r="T18" s="50">
        <v>44563</v>
      </c>
      <c r="U18" s="50">
        <v>44926</v>
      </c>
      <c r="V18" s="357"/>
      <c r="W18" s="606"/>
      <c r="X18" s="63" t="s">
        <v>67</v>
      </c>
      <c r="Y18" s="49" t="s">
        <v>646</v>
      </c>
    </row>
    <row r="19" spans="1:25" ht="46.5" customHeight="1">
      <c r="A19" s="423"/>
      <c r="B19" s="357" t="s">
        <v>809</v>
      </c>
      <c r="C19" s="357" t="s">
        <v>810</v>
      </c>
      <c r="D19" s="412">
        <v>340000</v>
      </c>
      <c r="E19" s="675" t="s">
        <v>811</v>
      </c>
      <c r="F19" s="678">
        <v>3400253461</v>
      </c>
      <c r="G19" s="81" t="s">
        <v>53</v>
      </c>
      <c r="H19" s="33" t="s">
        <v>53</v>
      </c>
      <c r="I19" s="33" t="s">
        <v>53</v>
      </c>
      <c r="J19" s="33" t="s">
        <v>53</v>
      </c>
      <c r="K19" s="33" t="s">
        <v>53</v>
      </c>
      <c r="L19" s="33" t="s">
        <v>53</v>
      </c>
      <c r="M19" s="33" t="s">
        <v>53</v>
      </c>
      <c r="N19" s="82" t="s">
        <v>53</v>
      </c>
      <c r="O19" s="46" t="s">
        <v>812</v>
      </c>
      <c r="P19" s="35" t="s">
        <v>813</v>
      </c>
      <c r="Q19" s="35" t="s">
        <v>56</v>
      </c>
      <c r="R19" s="58">
        <v>11</v>
      </c>
      <c r="S19" s="35" t="s">
        <v>113</v>
      </c>
      <c r="T19" s="47">
        <v>44593</v>
      </c>
      <c r="U19" s="47">
        <v>44926</v>
      </c>
      <c r="V19" s="357" t="s">
        <v>58</v>
      </c>
      <c r="W19" s="606">
        <v>2900253461</v>
      </c>
      <c r="X19" s="63" t="s">
        <v>67</v>
      </c>
      <c r="Y19" s="49" t="s">
        <v>646</v>
      </c>
    </row>
    <row r="20" spans="1:25" ht="47.25" customHeight="1">
      <c r="A20" s="423"/>
      <c r="B20" s="357"/>
      <c r="C20" s="357"/>
      <c r="D20" s="412"/>
      <c r="E20" s="676"/>
      <c r="F20" s="679"/>
      <c r="G20" s="81" t="s">
        <v>53</v>
      </c>
      <c r="H20" s="33" t="s">
        <v>53</v>
      </c>
      <c r="I20" s="33" t="s">
        <v>53</v>
      </c>
      <c r="J20" s="33" t="s">
        <v>53</v>
      </c>
      <c r="K20" s="33" t="s">
        <v>53</v>
      </c>
      <c r="L20" s="33" t="s">
        <v>53</v>
      </c>
      <c r="M20" s="33" t="s">
        <v>53</v>
      </c>
      <c r="N20" s="82" t="s">
        <v>53</v>
      </c>
      <c r="O20" s="46" t="s">
        <v>814</v>
      </c>
      <c r="P20" s="35" t="s">
        <v>815</v>
      </c>
      <c r="Q20" s="54" t="s">
        <v>56</v>
      </c>
      <c r="R20" s="58">
        <v>40</v>
      </c>
      <c r="S20" s="35" t="s">
        <v>88</v>
      </c>
      <c r="T20" s="47">
        <v>44563</v>
      </c>
      <c r="U20" s="47">
        <v>44926</v>
      </c>
      <c r="V20" s="357"/>
      <c r="W20" s="606"/>
      <c r="X20" s="63" t="s">
        <v>67</v>
      </c>
      <c r="Y20" s="49" t="s">
        <v>646</v>
      </c>
    </row>
    <row r="21" spans="1:25" ht="88.5" customHeight="1">
      <c r="A21" s="423"/>
      <c r="B21" s="357"/>
      <c r="C21" s="357"/>
      <c r="D21" s="412"/>
      <c r="E21" s="677"/>
      <c r="F21" s="680"/>
      <c r="G21" s="171" t="s">
        <v>53</v>
      </c>
      <c r="H21" s="172" t="s">
        <v>53</v>
      </c>
      <c r="I21" s="172" t="s">
        <v>53</v>
      </c>
      <c r="J21" s="172" t="s">
        <v>53</v>
      </c>
      <c r="K21" s="172" t="s">
        <v>53</v>
      </c>
      <c r="L21" s="172" t="s">
        <v>53</v>
      </c>
      <c r="M21" s="172" t="s">
        <v>53</v>
      </c>
      <c r="N21" s="173" t="s">
        <v>53</v>
      </c>
      <c r="O21" s="46" t="s">
        <v>816</v>
      </c>
      <c r="P21" s="35" t="s">
        <v>66</v>
      </c>
      <c r="Q21" s="35" t="s">
        <v>56</v>
      </c>
      <c r="R21" s="216">
        <v>9936</v>
      </c>
      <c r="S21" s="35" t="s">
        <v>57</v>
      </c>
      <c r="T21" s="47">
        <v>44572</v>
      </c>
      <c r="U21" s="47">
        <v>44926</v>
      </c>
      <c r="V21" s="34" t="s">
        <v>58</v>
      </c>
      <c r="W21" s="185">
        <v>500000000</v>
      </c>
      <c r="X21" s="135" t="s">
        <v>67</v>
      </c>
      <c r="Y21" s="134" t="s">
        <v>657</v>
      </c>
    </row>
    <row r="22" spans="1:25" ht="54.75" customHeight="1">
      <c r="A22" s="423"/>
      <c r="B22" s="357"/>
      <c r="C22" s="357"/>
      <c r="D22" s="412"/>
      <c r="E22" s="168" t="s">
        <v>817</v>
      </c>
      <c r="F22" s="83">
        <v>220000000</v>
      </c>
      <c r="G22" s="81" t="s">
        <v>53</v>
      </c>
      <c r="H22" s="33" t="s">
        <v>53</v>
      </c>
      <c r="I22" s="33" t="s">
        <v>53</v>
      </c>
      <c r="J22" s="33" t="s">
        <v>53</v>
      </c>
      <c r="K22" s="33" t="s">
        <v>53</v>
      </c>
      <c r="L22" s="33" t="s">
        <v>53</v>
      </c>
      <c r="M22" s="33" t="s">
        <v>53</v>
      </c>
      <c r="N22" s="82" t="s">
        <v>53</v>
      </c>
      <c r="O22" s="53" t="s">
        <v>818</v>
      </c>
      <c r="P22" s="32" t="s">
        <v>819</v>
      </c>
      <c r="Q22" s="12" t="s">
        <v>56</v>
      </c>
      <c r="R22" s="35">
        <v>2</v>
      </c>
      <c r="S22" s="32" t="s">
        <v>88</v>
      </c>
      <c r="T22" s="50">
        <v>44593</v>
      </c>
      <c r="U22" s="50">
        <v>44926</v>
      </c>
      <c r="V22" s="34" t="s">
        <v>58</v>
      </c>
      <c r="W22" s="83">
        <v>220000000</v>
      </c>
      <c r="X22" s="63" t="s">
        <v>67</v>
      </c>
      <c r="Y22" s="49" t="s">
        <v>646</v>
      </c>
    </row>
    <row r="23" spans="1:25" ht="74.25" customHeight="1">
      <c r="A23" s="423"/>
      <c r="B23" s="357"/>
      <c r="C23" s="357"/>
      <c r="D23" s="412"/>
      <c r="E23" s="168" t="s">
        <v>820</v>
      </c>
      <c r="F23" s="83">
        <v>100000000</v>
      </c>
      <c r="G23" s="81" t="s">
        <v>53</v>
      </c>
      <c r="H23" s="33" t="s">
        <v>53</v>
      </c>
      <c r="I23" s="33" t="s">
        <v>53</v>
      </c>
      <c r="J23" s="33" t="s">
        <v>53</v>
      </c>
      <c r="K23" s="33" t="s">
        <v>53</v>
      </c>
      <c r="L23" s="33" t="s">
        <v>53</v>
      </c>
      <c r="M23" s="33" t="s">
        <v>53</v>
      </c>
      <c r="N23" s="82" t="s">
        <v>53</v>
      </c>
      <c r="O23" s="46" t="s">
        <v>821</v>
      </c>
      <c r="P23" s="35" t="s">
        <v>822</v>
      </c>
      <c r="Q23" s="54" t="s">
        <v>56</v>
      </c>
      <c r="R23" s="58">
        <v>2</v>
      </c>
      <c r="S23" s="35" t="s">
        <v>88</v>
      </c>
      <c r="T23" s="50">
        <v>44563</v>
      </c>
      <c r="U23" s="50">
        <v>44926</v>
      </c>
      <c r="V23" s="34" t="s">
        <v>58</v>
      </c>
      <c r="W23" s="83">
        <v>100000000</v>
      </c>
      <c r="X23" s="63" t="s">
        <v>67</v>
      </c>
      <c r="Y23" s="49" t="s">
        <v>646</v>
      </c>
    </row>
    <row r="24" spans="1:25" ht="42.75" customHeight="1">
      <c r="A24" s="456"/>
      <c r="B24" s="457"/>
      <c r="C24" s="457"/>
      <c r="D24" s="674"/>
      <c r="E24" s="84" t="s">
        <v>823</v>
      </c>
      <c r="F24" s="92">
        <v>150000000</v>
      </c>
      <c r="G24" s="85" t="s">
        <v>53</v>
      </c>
      <c r="H24" s="86" t="s">
        <v>53</v>
      </c>
      <c r="I24" s="86" t="s">
        <v>53</v>
      </c>
      <c r="J24" s="86" t="s">
        <v>53</v>
      </c>
      <c r="K24" s="86" t="s">
        <v>53</v>
      </c>
      <c r="L24" s="86" t="s">
        <v>53</v>
      </c>
      <c r="M24" s="86" t="s">
        <v>53</v>
      </c>
      <c r="N24" s="87" t="s">
        <v>53</v>
      </c>
      <c r="O24" s="147" t="s">
        <v>824</v>
      </c>
      <c r="P24" s="88" t="s">
        <v>825</v>
      </c>
      <c r="Q24" s="89" t="s">
        <v>56</v>
      </c>
      <c r="R24" s="90">
        <v>1</v>
      </c>
      <c r="S24" s="88" t="s">
        <v>155</v>
      </c>
      <c r="T24" s="91">
        <v>44563</v>
      </c>
      <c r="U24" s="91">
        <v>44926</v>
      </c>
      <c r="V24" s="66" t="s">
        <v>58</v>
      </c>
      <c r="W24" s="92">
        <v>150000000</v>
      </c>
      <c r="X24" s="70" t="s">
        <v>67</v>
      </c>
      <c r="Y24" s="71" t="s">
        <v>826</v>
      </c>
    </row>
    <row r="25" spans="1:25">
      <c r="E25" s="39"/>
      <c r="F25" s="93">
        <f>SUM(F13:F24)</f>
        <v>8000000000</v>
      </c>
      <c r="W25" s="94">
        <f>SUM(W13:W24)</f>
        <v>8000000000</v>
      </c>
    </row>
    <row r="26" spans="1:25">
      <c r="E26" s="39"/>
      <c r="F26" s="95"/>
      <c r="W26" s="96"/>
    </row>
    <row r="27" spans="1:25">
      <c r="E27" s="39"/>
      <c r="F27" s="97"/>
      <c r="W27" s="98"/>
    </row>
  </sheetData>
  <mergeCells count="60">
    <mergeCell ref="AE3:AF3"/>
    <mergeCell ref="AG3:AI3"/>
    <mergeCell ref="AG1:AI1"/>
    <mergeCell ref="B2:C2"/>
    <mergeCell ref="D2:V2"/>
    <mergeCell ref="W2:X2"/>
    <mergeCell ref="AE2:AF2"/>
    <mergeCell ref="AG2:AI2"/>
    <mergeCell ref="AE1:AF1"/>
    <mergeCell ref="B3:C3"/>
    <mergeCell ref="D3:V3"/>
    <mergeCell ref="W3:X3"/>
    <mergeCell ref="A1:A3"/>
    <mergeCell ref="B1:C1"/>
    <mergeCell ref="D1:V1"/>
    <mergeCell ref="W1:X1"/>
    <mergeCell ref="A11:F11"/>
    <mergeCell ref="G11:N11"/>
    <mergeCell ref="O11:Y11"/>
    <mergeCell ref="A5:B5"/>
    <mergeCell ref="C5:F5"/>
    <mergeCell ref="A6:B6"/>
    <mergeCell ref="C6:F6"/>
    <mergeCell ref="O6:Y9"/>
    <mergeCell ref="A7:B7"/>
    <mergeCell ref="C7:F7"/>
    <mergeCell ref="A8:B8"/>
    <mergeCell ref="C8:F8"/>
    <mergeCell ref="A9:B9"/>
    <mergeCell ref="C9:F9"/>
    <mergeCell ref="A13:A15"/>
    <mergeCell ref="B13:B15"/>
    <mergeCell ref="C13:C15"/>
    <mergeCell ref="D13:D15"/>
    <mergeCell ref="O13:O14"/>
    <mergeCell ref="V13:V14"/>
    <mergeCell ref="W13:W15"/>
    <mergeCell ref="X13:X14"/>
    <mergeCell ref="Y13:Y14"/>
    <mergeCell ref="P13:P14"/>
    <mergeCell ref="Q13:Q14"/>
    <mergeCell ref="R13:R14"/>
    <mergeCell ref="S13:S14"/>
    <mergeCell ref="T13:T14"/>
    <mergeCell ref="U13:U14"/>
    <mergeCell ref="A16:A24"/>
    <mergeCell ref="B16:B18"/>
    <mergeCell ref="C16:C18"/>
    <mergeCell ref="D16:D18"/>
    <mergeCell ref="W16:W18"/>
    <mergeCell ref="E17:E18"/>
    <mergeCell ref="B19:B24"/>
    <mergeCell ref="C19:C24"/>
    <mergeCell ref="D19:D24"/>
    <mergeCell ref="W19:W20"/>
    <mergeCell ref="F17:F18"/>
    <mergeCell ref="V17:V18"/>
    <mergeCell ref="V19:V20"/>
    <mergeCell ref="E19:E21"/>
    <mergeCell ref="F19:F2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A1:W39"/>
  <sheetViews>
    <sheetView zoomScale="60" zoomScaleNormal="60" zoomScaleSheetLayoutView="70" workbookViewId="0">
      <selection activeCell="G34" sqref="G34"/>
    </sheetView>
  </sheetViews>
  <sheetFormatPr baseColWidth="10" defaultColWidth="8.85546875" defaultRowHeight="12.75"/>
  <cols>
    <col min="1" max="1" width="43.140625" style="4" customWidth="1"/>
    <col min="2" max="2" width="48.42578125" style="3" customWidth="1"/>
    <col min="3" max="3" width="38.28515625" style="16" customWidth="1"/>
    <col min="4" max="5" width="17.42578125" style="3" customWidth="1"/>
    <col min="6" max="6" width="19.85546875" style="3" customWidth="1"/>
    <col min="7" max="8" width="17.42578125" style="3" customWidth="1"/>
    <col min="9" max="10" width="17.42578125" style="3" hidden="1" customWidth="1"/>
    <col min="11" max="11" width="29.7109375" style="16" customWidth="1"/>
    <col min="12" max="12" width="25.7109375" style="4" customWidth="1"/>
    <col min="13" max="15" width="9.42578125" style="4" customWidth="1"/>
    <col min="16" max="16384" width="8.85546875" style="4"/>
  </cols>
  <sheetData>
    <row r="1" spans="1:23" s="1" customFormat="1" ht="26.1" customHeight="1">
      <c r="A1" s="695"/>
      <c r="B1" s="37" t="s">
        <v>0</v>
      </c>
      <c r="C1" s="497" t="s">
        <v>578</v>
      </c>
      <c r="D1" s="498"/>
      <c r="E1" s="498"/>
      <c r="F1" s="498"/>
      <c r="G1" s="498"/>
      <c r="H1" s="499"/>
      <c r="I1" s="31"/>
      <c r="J1" s="31"/>
      <c r="K1" s="29" t="s">
        <v>2</v>
      </c>
      <c r="L1" s="36" t="s">
        <v>3</v>
      </c>
      <c r="S1" s="562"/>
      <c r="T1" s="562"/>
      <c r="U1" s="559"/>
      <c r="V1" s="559"/>
      <c r="W1" s="559"/>
    </row>
    <row r="2" spans="1:23" s="1" customFormat="1" ht="26.1" customHeight="1">
      <c r="A2" s="696"/>
      <c r="B2" s="37" t="s">
        <v>4</v>
      </c>
      <c r="C2" s="480" t="s">
        <v>5</v>
      </c>
      <c r="D2" s="481"/>
      <c r="E2" s="481"/>
      <c r="F2" s="481"/>
      <c r="G2" s="481"/>
      <c r="H2" s="482"/>
      <c r="I2" s="28"/>
      <c r="J2" s="28"/>
      <c r="K2" s="29" t="s">
        <v>6</v>
      </c>
      <c r="L2" s="36">
        <v>1</v>
      </c>
      <c r="S2" s="562"/>
      <c r="T2" s="562"/>
      <c r="U2" s="563"/>
      <c r="V2" s="563"/>
      <c r="W2" s="563"/>
    </row>
    <row r="3" spans="1:23" s="1" customFormat="1" ht="26.1" customHeight="1">
      <c r="A3" s="697"/>
      <c r="B3" s="37" t="s">
        <v>7</v>
      </c>
      <c r="C3" s="480" t="s">
        <v>8</v>
      </c>
      <c r="D3" s="481"/>
      <c r="E3" s="481"/>
      <c r="F3" s="481"/>
      <c r="G3" s="481"/>
      <c r="H3" s="482"/>
      <c r="I3" s="28"/>
      <c r="J3" s="28"/>
      <c r="K3" s="29" t="s">
        <v>9</v>
      </c>
      <c r="L3" s="38">
        <v>43761</v>
      </c>
      <c r="S3" s="562"/>
      <c r="T3" s="562"/>
      <c r="U3" s="566"/>
      <c r="V3" s="563"/>
      <c r="W3" s="563"/>
    </row>
    <row r="4" spans="1:23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L4" s="2"/>
      <c r="M4" s="2"/>
      <c r="N4" s="2"/>
      <c r="O4" s="2"/>
      <c r="P4" s="2"/>
      <c r="Q4" s="2"/>
    </row>
    <row r="5" spans="1:23" ht="8.25" customHeight="1">
      <c r="A5" s="30"/>
      <c r="B5" s="30"/>
      <c r="C5" s="30"/>
      <c r="D5" s="30"/>
      <c r="E5" s="30"/>
      <c r="L5" s="3"/>
      <c r="M5" s="39"/>
      <c r="N5" s="39"/>
      <c r="O5" s="39"/>
      <c r="P5" s="39"/>
      <c r="Q5" s="39"/>
    </row>
    <row r="6" spans="1:23" ht="22.5" customHeight="1">
      <c r="A6" s="692" t="s">
        <v>827</v>
      </c>
      <c r="B6" s="394" t="s">
        <v>21</v>
      </c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"/>
      <c r="N6" s="39"/>
      <c r="O6" s="39"/>
      <c r="P6" s="39"/>
      <c r="Q6" s="39"/>
    </row>
    <row r="7" spans="1:23" ht="17.25" customHeight="1">
      <c r="A7" s="693"/>
      <c r="B7" s="398" t="s">
        <v>828</v>
      </c>
      <c r="C7" s="398" t="s">
        <v>37</v>
      </c>
      <c r="D7" s="398" t="s">
        <v>38</v>
      </c>
      <c r="E7" s="401" t="s">
        <v>39</v>
      </c>
      <c r="F7" s="398" t="s">
        <v>829</v>
      </c>
      <c r="G7" s="398" t="s">
        <v>41</v>
      </c>
      <c r="H7" s="398" t="s">
        <v>42</v>
      </c>
      <c r="I7" s="600" t="s">
        <v>830</v>
      </c>
      <c r="J7" s="600" t="s">
        <v>831</v>
      </c>
      <c r="K7" s="398" t="s">
        <v>832</v>
      </c>
      <c r="L7" s="398" t="s">
        <v>47</v>
      </c>
    </row>
    <row r="8" spans="1:23">
      <c r="A8" s="693"/>
      <c r="B8" s="600"/>
      <c r="C8" s="600"/>
      <c r="D8" s="600"/>
      <c r="E8" s="694"/>
      <c r="F8" s="600"/>
      <c r="G8" s="600"/>
      <c r="H8" s="600"/>
      <c r="I8" s="601"/>
      <c r="J8" s="601"/>
      <c r="K8" s="600"/>
      <c r="L8" s="600"/>
    </row>
    <row r="9" spans="1:23" ht="42" customHeight="1">
      <c r="A9" s="690" t="s">
        <v>833</v>
      </c>
      <c r="B9" s="40" t="s">
        <v>834</v>
      </c>
      <c r="C9" s="41" t="s">
        <v>835</v>
      </c>
      <c r="D9" s="41" t="s">
        <v>56</v>
      </c>
      <c r="E9" s="41">
        <v>1</v>
      </c>
      <c r="F9" s="41" t="s">
        <v>155</v>
      </c>
      <c r="G9" s="42">
        <v>44563</v>
      </c>
      <c r="H9" s="42">
        <v>44926</v>
      </c>
      <c r="I9" s="43"/>
      <c r="J9" s="43"/>
      <c r="K9" s="44" t="s">
        <v>836</v>
      </c>
      <c r="L9" s="45" t="s">
        <v>837</v>
      </c>
    </row>
    <row r="10" spans="1:23" ht="42" customHeight="1">
      <c r="A10" s="688"/>
      <c r="B10" s="46" t="s">
        <v>838</v>
      </c>
      <c r="C10" s="35" t="s">
        <v>839</v>
      </c>
      <c r="D10" s="35" t="s">
        <v>56</v>
      </c>
      <c r="E10" s="35">
        <v>12</v>
      </c>
      <c r="F10" s="35" t="s">
        <v>113</v>
      </c>
      <c r="G10" s="47">
        <v>44563</v>
      </c>
      <c r="H10" s="47">
        <v>44926</v>
      </c>
      <c r="I10" s="48"/>
      <c r="J10" s="48"/>
      <c r="K10" s="34" t="s">
        <v>836</v>
      </c>
      <c r="L10" s="49" t="s">
        <v>837</v>
      </c>
    </row>
    <row r="11" spans="1:23" s="30" customFormat="1" ht="62.25" customHeight="1">
      <c r="A11" s="691" t="s">
        <v>840</v>
      </c>
      <c r="B11" s="454" t="s">
        <v>841</v>
      </c>
      <c r="C11" s="35" t="s">
        <v>842</v>
      </c>
      <c r="D11" s="35" t="s">
        <v>56</v>
      </c>
      <c r="E11" s="35">
        <v>2</v>
      </c>
      <c r="F11" s="35" t="s">
        <v>88</v>
      </c>
      <c r="G11" s="50">
        <v>44563</v>
      </c>
      <c r="H11" s="50">
        <v>44926</v>
      </c>
      <c r="I11" s="50"/>
      <c r="J11" s="50"/>
      <c r="K11" s="23" t="s">
        <v>843</v>
      </c>
      <c r="L11" s="51" t="s">
        <v>844</v>
      </c>
    </row>
    <row r="12" spans="1:23" ht="42" customHeight="1">
      <c r="A12" s="691"/>
      <c r="B12" s="454"/>
      <c r="C12" s="35" t="s">
        <v>845</v>
      </c>
      <c r="D12" s="35" t="s">
        <v>56</v>
      </c>
      <c r="E12" s="35">
        <v>2</v>
      </c>
      <c r="F12" s="35" t="s">
        <v>88</v>
      </c>
      <c r="G12" s="50">
        <v>44563</v>
      </c>
      <c r="H12" s="50">
        <v>44926</v>
      </c>
      <c r="I12" s="50"/>
      <c r="J12" s="50"/>
      <c r="K12" s="23" t="s">
        <v>843</v>
      </c>
      <c r="L12" s="51" t="s">
        <v>844</v>
      </c>
    </row>
    <row r="13" spans="1:23" ht="42" customHeight="1">
      <c r="A13" s="691"/>
      <c r="B13" s="46" t="s">
        <v>846</v>
      </c>
      <c r="C13" s="35" t="s">
        <v>847</v>
      </c>
      <c r="D13" s="35" t="s">
        <v>56</v>
      </c>
      <c r="E13" s="35">
        <v>1</v>
      </c>
      <c r="F13" s="32" t="s">
        <v>155</v>
      </c>
      <c r="G13" s="50">
        <v>44563</v>
      </c>
      <c r="H13" s="50">
        <v>44592</v>
      </c>
      <c r="I13" s="50"/>
      <c r="J13" s="50"/>
      <c r="K13" s="23" t="s">
        <v>843</v>
      </c>
      <c r="L13" s="51" t="s">
        <v>631</v>
      </c>
    </row>
    <row r="14" spans="1:23" ht="42" customHeight="1">
      <c r="A14" s="691"/>
      <c r="B14" s="46" t="s">
        <v>848</v>
      </c>
      <c r="C14" s="35" t="s">
        <v>849</v>
      </c>
      <c r="D14" s="35" t="s">
        <v>56</v>
      </c>
      <c r="E14" s="35">
        <v>1</v>
      </c>
      <c r="F14" s="32" t="s">
        <v>155</v>
      </c>
      <c r="G14" s="50" t="s">
        <v>850</v>
      </c>
      <c r="H14" s="50">
        <v>44926</v>
      </c>
      <c r="I14" s="50"/>
      <c r="J14" s="50"/>
      <c r="K14" s="23" t="s">
        <v>843</v>
      </c>
      <c r="L14" s="51" t="s">
        <v>631</v>
      </c>
    </row>
    <row r="15" spans="1:23" ht="42" customHeight="1">
      <c r="A15" s="691"/>
      <c r="B15" s="46" t="s">
        <v>851</v>
      </c>
      <c r="C15" s="35" t="s">
        <v>852</v>
      </c>
      <c r="D15" s="35" t="s">
        <v>56</v>
      </c>
      <c r="E15" s="35">
        <v>1</v>
      </c>
      <c r="F15" s="32" t="s">
        <v>155</v>
      </c>
      <c r="G15" s="50">
        <v>44563</v>
      </c>
      <c r="H15" s="50">
        <v>44592</v>
      </c>
      <c r="I15" s="50"/>
      <c r="J15" s="50"/>
      <c r="K15" s="23" t="s">
        <v>843</v>
      </c>
      <c r="L15" s="51" t="s">
        <v>631</v>
      </c>
    </row>
    <row r="16" spans="1:23" ht="42" customHeight="1">
      <c r="A16" s="691"/>
      <c r="B16" s="46" t="s">
        <v>853</v>
      </c>
      <c r="C16" s="35" t="s">
        <v>854</v>
      </c>
      <c r="D16" s="35" t="s">
        <v>56</v>
      </c>
      <c r="E16" s="35">
        <v>1</v>
      </c>
      <c r="F16" s="35" t="s">
        <v>155</v>
      </c>
      <c r="G16" s="50">
        <v>44563</v>
      </c>
      <c r="H16" s="47">
        <v>44926</v>
      </c>
      <c r="I16" s="47"/>
      <c r="J16" s="47"/>
      <c r="K16" s="23" t="s">
        <v>843</v>
      </c>
      <c r="L16" s="52" t="s">
        <v>631</v>
      </c>
    </row>
    <row r="17" spans="1:12" ht="42" customHeight="1">
      <c r="A17" s="691"/>
      <c r="B17" s="46" t="s">
        <v>855</v>
      </c>
      <c r="C17" s="32" t="s">
        <v>856</v>
      </c>
      <c r="D17" s="35" t="s">
        <v>56</v>
      </c>
      <c r="E17" s="35">
        <v>1</v>
      </c>
      <c r="F17" s="32" t="s">
        <v>155</v>
      </c>
      <c r="G17" s="50">
        <v>44563</v>
      </c>
      <c r="H17" s="50">
        <v>44592</v>
      </c>
      <c r="I17" s="50"/>
      <c r="J17" s="50"/>
      <c r="K17" s="23" t="s">
        <v>843</v>
      </c>
      <c r="L17" s="51" t="s">
        <v>631</v>
      </c>
    </row>
    <row r="18" spans="1:12" ht="42" customHeight="1">
      <c r="A18" s="691"/>
      <c r="B18" s="53" t="s">
        <v>857</v>
      </c>
      <c r="C18" s="32" t="s">
        <v>858</v>
      </c>
      <c r="D18" s="32" t="s">
        <v>56</v>
      </c>
      <c r="E18" s="32">
        <v>12</v>
      </c>
      <c r="F18" s="32" t="s">
        <v>113</v>
      </c>
      <c r="G18" s="50">
        <v>44563</v>
      </c>
      <c r="H18" s="50">
        <v>44926</v>
      </c>
      <c r="I18" s="50"/>
      <c r="J18" s="50"/>
      <c r="K18" s="23" t="s">
        <v>843</v>
      </c>
      <c r="L18" s="51" t="s">
        <v>631</v>
      </c>
    </row>
    <row r="19" spans="1:12" ht="42" customHeight="1">
      <c r="A19" s="691"/>
      <c r="B19" s="46" t="s">
        <v>859</v>
      </c>
      <c r="C19" s="32" t="s">
        <v>860</v>
      </c>
      <c r="D19" s="35" t="s">
        <v>145</v>
      </c>
      <c r="E19" s="54">
        <v>1</v>
      </c>
      <c r="F19" s="32" t="s">
        <v>113</v>
      </c>
      <c r="G19" s="50">
        <v>44563</v>
      </c>
      <c r="H19" s="50">
        <v>44926</v>
      </c>
      <c r="I19" s="50"/>
      <c r="J19" s="50"/>
      <c r="K19" s="23" t="s">
        <v>843</v>
      </c>
      <c r="L19" s="51" t="s">
        <v>631</v>
      </c>
    </row>
    <row r="20" spans="1:12" ht="54.75" customHeight="1">
      <c r="A20" s="686" t="s">
        <v>861</v>
      </c>
      <c r="B20" s="46" t="s">
        <v>862</v>
      </c>
      <c r="C20" s="35" t="s">
        <v>863</v>
      </c>
      <c r="D20" s="35" t="s">
        <v>56</v>
      </c>
      <c r="E20" s="35">
        <v>4</v>
      </c>
      <c r="F20" s="35" t="s">
        <v>57</v>
      </c>
      <c r="G20" s="50">
        <v>44563</v>
      </c>
      <c r="H20" s="50">
        <v>44926</v>
      </c>
      <c r="I20" s="50"/>
      <c r="J20" s="50"/>
      <c r="K20" s="23" t="s">
        <v>843</v>
      </c>
      <c r="L20" s="51" t="s">
        <v>646</v>
      </c>
    </row>
    <row r="21" spans="1:12" ht="54.75" customHeight="1">
      <c r="A21" s="686"/>
      <c r="B21" s="46" t="s">
        <v>864</v>
      </c>
      <c r="C21" s="35" t="s">
        <v>865</v>
      </c>
      <c r="D21" s="35" t="s">
        <v>56</v>
      </c>
      <c r="E21" s="35">
        <v>11</v>
      </c>
      <c r="F21" s="35" t="s">
        <v>113</v>
      </c>
      <c r="G21" s="50">
        <v>44593</v>
      </c>
      <c r="H21" s="50">
        <v>44926</v>
      </c>
      <c r="I21" s="50"/>
      <c r="J21" s="50"/>
      <c r="K21" s="23" t="s">
        <v>843</v>
      </c>
      <c r="L21" s="51" t="s">
        <v>646</v>
      </c>
    </row>
    <row r="22" spans="1:12" ht="81" customHeight="1">
      <c r="A22" s="686"/>
      <c r="B22" s="46" t="s">
        <v>866</v>
      </c>
      <c r="C22" s="35" t="s">
        <v>867</v>
      </c>
      <c r="D22" s="35" t="s">
        <v>56</v>
      </c>
      <c r="E22" s="35">
        <v>8</v>
      </c>
      <c r="F22" s="35" t="s">
        <v>284</v>
      </c>
      <c r="G22" s="50">
        <v>44563</v>
      </c>
      <c r="H22" s="47">
        <v>44926</v>
      </c>
      <c r="I22" s="47"/>
      <c r="J22" s="47"/>
      <c r="K22" s="55" t="s">
        <v>843</v>
      </c>
      <c r="L22" s="52" t="s">
        <v>646</v>
      </c>
    </row>
    <row r="23" spans="1:12" ht="59.25" customHeight="1">
      <c r="A23" s="686"/>
      <c r="B23" s="46" t="s">
        <v>868</v>
      </c>
      <c r="C23" s="35" t="s">
        <v>869</v>
      </c>
      <c r="D23" s="35" t="s">
        <v>56</v>
      </c>
      <c r="E23" s="35">
        <v>2</v>
      </c>
      <c r="F23" s="35" t="s">
        <v>88</v>
      </c>
      <c r="G23" s="50">
        <v>44563</v>
      </c>
      <c r="H23" s="47">
        <v>44926</v>
      </c>
      <c r="I23" s="47"/>
      <c r="J23" s="47"/>
      <c r="K23" s="55" t="s">
        <v>843</v>
      </c>
      <c r="L23" s="52" t="s">
        <v>646</v>
      </c>
    </row>
    <row r="24" spans="1:12" ht="42" customHeight="1">
      <c r="A24" s="686"/>
      <c r="B24" s="46" t="s">
        <v>870</v>
      </c>
      <c r="C24" s="35" t="s">
        <v>871</v>
      </c>
      <c r="D24" s="35" t="s">
        <v>56</v>
      </c>
      <c r="E24" s="35">
        <v>1</v>
      </c>
      <c r="F24" s="35" t="s">
        <v>155</v>
      </c>
      <c r="G24" s="50">
        <v>44563</v>
      </c>
      <c r="H24" s="47" t="s">
        <v>780</v>
      </c>
      <c r="I24" s="47"/>
      <c r="J24" s="47"/>
      <c r="K24" s="23" t="s">
        <v>843</v>
      </c>
      <c r="L24" s="51" t="s">
        <v>646</v>
      </c>
    </row>
    <row r="25" spans="1:12" ht="42" customHeight="1">
      <c r="A25" s="686"/>
      <c r="B25" s="46" t="s">
        <v>872</v>
      </c>
      <c r="C25" s="35" t="s">
        <v>873</v>
      </c>
      <c r="D25" s="35" t="s">
        <v>56</v>
      </c>
      <c r="E25" s="35">
        <v>1</v>
      </c>
      <c r="F25" s="35" t="s">
        <v>155</v>
      </c>
      <c r="G25" s="50">
        <v>44563</v>
      </c>
      <c r="H25" s="47">
        <v>44926</v>
      </c>
      <c r="I25" s="47"/>
      <c r="J25" s="47"/>
      <c r="K25" s="23" t="s">
        <v>843</v>
      </c>
      <c r="L25" s="51" t="s">
        <v>646</v>
      </c>
    </row>
    <row r="26" spans="1:12" ht="42" customHeight="1">
      <c r="A26" s="686"/>
      <c r="B26" s="46" t="s">
        <v>874</v>
      </c>
      <c r="C26" s="35" t="s">
        <v>875</v>
      </c>
      <c r="D26" s="35" t="s">
        <v>56</v>
      </c>
      <c r="E26" s="35">
        <v>1</v>
      </c>
      <c r="F26" s="35" t="s">
        <v>155</v>
      </c>
      <c r="G26" s="50">
        <v>44563</v>
      </c>
      <c r="H26" s="47">
        <v>44926</v>
      </c>
      <c r="I26" s="47"/>
      <c r="J26" s="47"/>
      <c r="K26" s="23" t="s">
        <v>843</v>
      </c>
      <c r="L26" s="51" t="s">
        <v>646</v>
      </c>
    </row>
    <row r="27" spans="1:12" ht="42" customHeight="1">
      <c r="A27" s="686"/>
      <c r="B27" s="46" t="s">
        <v>876</v>
      </c>
      <c r="C27" s="35" t="s">
        <v>877</v>
      </c>
      <c r="D27" s="35" t="s">
        <v>56</v>
      </c>
      <c r="E27" s="35">
        <v>1</v>
      </c>
      <c r="F27" s="35" t="s">
        <v>155</v>
      </c>
      <c r="G27" s="50">
        <v>44563</v>
      </c>
      <c r="H27" s="47">
        <v>44926</v>
      </c>
      <c r="I27" s="47"/>
      <c r="J27" s="47"/>
      <c r="K27" s="23" t="s">
        <v>843</v>
      </c>
      <c r="L27" s="51" t="s">
        <v>646</v>
      </c>
    </row>
    <row r="28" spans="1:12" ht="42" customHeight="1">
      <c r="A28" s="686"/>
      <c r="B28" s="46" t="s">
        <v>878</v>
      </c>
      <c r="C28" s="35" t="s">
        <v>879</v>
      </c>
      <c r="D28" s="35" t="s">
        <v>56</v>
      </c>
      <c r="E28" s="35">
        <v>4</v>
      </c>
      <c r="F28" s="35" t="s">
        <v>57</v>
      </c>
      <c r="G28" s="50">
        <v>44563</v>
      </c>
      <c r="H28" s="47">
        <v>44926</v>
      </c>
      <c r="I28" s="47"/>
      <c r="J28" s="47"/>
      <c r="K28" s="23" t="s">
        <v>843</v>
      </c>
      <c r="L28" s="51" t="s">
        <v>654</v>
      </c>
    </row>
    <row r="29" spans="1:12" ht="42" customHeight="1">
      <c r="A29" s="56" t="s">
        <v>880</v>
      </c>
      <c r="B29" s="53" t="s">
        <v>881</v>
      </c>
      <c r="C29" s="32" t="s">
        <v>882</v>
      </c>
      <c r="D29" s="32" t="s">
        <v>56</v>
      </c>
      <c r="E29" s="57">
        <v>11</v>
      </c>
      <c r="F29" s="32" t="s">
        <v>113</v>
      </c>
      <c r="G29" s="50">
        <v>44563</v>
      </c>
      <c r="H29" s="47">
        <v>44926</v>
      </c>
      <c r="I29" s="47"/>
      <c r="J29" s="47"/>
      <c r="K29" s="23" t="s">
        <v>843</v>
      </c>
      <c r="L29" s="51" t="s">
        <v>654</v>
      </c>
    </row>
    <row r="30" spans="1:12" ht="45" customHeight="1">
      <c r="A30" s="56" t="s">
        <v>883</v>
      </c>
      <c r="B30" s="46" t="s">
        <v>884</v>
      </c>
      <c r="C30" s="35" t="s">
        <v>797</v>
      </c>
      <c r="D30" s="35" t="s">
        <v>56</v>
      </c>
      <c r="E30" s="58">
        <v>1</v>
      </c>
      <c r="F30" s="35" t="s">
        <v>155</v>
      </c>
      <c r="G30" s="50">
        <v>44563</v>
      </c>
      <c r="H30" s="47">
        <v>44926</v>
      </c>
      <c r="I30" s="47"/>
      <c r="J30" s="47"/>
      <c r="K30" s="23" t="s">
        <v>843</v>
      </c>
      <c r="L30" s="51" t="s">
        <v>654</v>
      </c>
    </row>
    <row r="31" spans="1:12" ht="45.75" customHeight="1">
      <c r="A31" s="687" t="s">
        <v>885</v>
      </c>
      <c r="B31" s="59" t="s">
        <v>886</v>
      </c>
      <c r="C31" s="35" t="s">
        <v>887</v>
      </c>
      <c r="D31" s="35" t="s">
        <v>56</v>
      </c>
      <c r="E31" s="58">
        <v>1</v>
      </c>
      <c r="F31" s="35" t="s">
        <v>155</v>
      </c>
      <c r="G31" s="47">
        <v>44564</v>
      </c>
      <c r="H31" s="47">
        <v>44592</v>
      </c>
      <c r="I31" s="35" t="s">
        <v>58</v>
      </c>
      <c r="J31" s="60">
        <v>0</v>
      </c>
      <c r="K31" s="55" t="s">
        <v>843</v>
      </c>
      <c r="L31" s="52" t="s">
        <v>673</v>
      </c>
    </row>
    <row r="32" spans="1:12" ht="45.75" customHeight="1">
      <c r="A32" s="687"/>
      <c r="B32" s="59" t="s">
        <v>888</v>
      </c>
      <c r="C32" s="35" t="s">
        <v>889</v>
      </c>
      <c r="D32" s="35" t="s">
        <v>56</v>
      </c>
      <c r="E32" s="58">
        <v>1</v>
      </c>
      <c r="F32" s="35" t="s">
        <v>155</v>
      </c>
      <c r="G32" s="47">
        <v>44564</v>
      </c>
      <c r="H32" s="47">
        <v>44804</v>
      </c>
      <c r="I32" s="35" t="s">
        <v>58</v>
      </c>
      <c r="J32" s="60">
        <v>0</v>
      </c>
      <c r="K32" s="55" t="s">
        <v>843</v>
      </c>
      <c r="L32" s="52" t="s">
        <v>673</v>
      </c>
    </row>
    <row r="33" spans="1:12" ht="45.75" customHeight="1">
      <c r="A33" s="687"/>
      <c r="B33" s="59" t="s">
        <v>890</v>
      </c>
      <c r="C33" s="35" t="s">
        <v>891</v>
      </c>
      <c r="D33" s="35" t="s">
        <v>56</v>
      </c>
      <c r="E33" s="58">
        <v>1</v>
      </c>
      <c r="F33" s="35" t="s">
        <v>155</v>
      </c>
      <c r="G33" s="47">
        <v>44564</v>
      </c>
      <c r="H33" s="47">
        <v>44926</v>
      </c>
      <c r="I33" s="35" t="s">
        <v>58</v>
      </c>
      <c r="J33" s="60">
        <v>0</v>
      </c>
      <c r="K33" s="55" t="s">
        <v>843</v>
      </c>
      <c r="L33" s="52" t="s">
        <v>673</v>
      </c>
    </row>
    <row r="34" spans="1:12" ht="45.75" customHeight="1">
      <c r="A34" s="687"/>
      <c r="B34" s="59" t="s">
        <v>892</v>
      </c>
      <c r="C34" s="35" t="s">
        <v>893</v>
      </c>
      <c r="D34" s="35" t="s">
        <v>56</v>
      </c>
      <c r="E34" s="58">
        <v>1</v>
      </c>
      <c r="F34" s="35" t="s">
        <v>155</v>
      </c>
      <c r="G34" s="47">
        <v>44564</v>
      </c>
      <c r="H34" s="47">
        <v>44592</v>
      </c>
      <c r="I34" s="35" t="s">
        <v>58</v>
      </c>
      <c r="J34" s="60">
        <v>0</v>
      </c>
      <c r="K34" s="55" t="s">
        <v>843</v>
      </c>
      <c r="L34" s="52" t="s">
        <v>673</v>
      </c>
    </row>
    <row r="35" spans="1:12" ht="45.75" customHeight="1">
      <c r="A35" s="687"/>
      <c r="B35" s="59" t="s">
        <v>894</v>
      </c>
      <c r="C35" s="35" t="s">
        <v>889</v>
      </c>
      <c r="D35" s="35" t="s">
        <v>56</v>
      </c>
      <c r="E35" s="58">
        <v>1</v>
      </c>
      <c r="F35" s="35" t="s">
        <v>155</v>
      </c>
      <c r="G35" s="47">
        <v>44564</v>
      </c>
      <c r="H35" s="47">
        <v>44804</v>
      </c>
      <c r="I35" s="35" t="s">
        <v>58</v>
      </c>
      <c r="J35" s="60">
        <v>0</v>
      </c>
      <c r="K35" s="55" t="s">
        <v>843</v>
      </c>
      <c r="L35" s="52" t="s">
        <v>673</v>
      </c>
    </row>
    <row r="36" spans="1:12" ht="45.75" customHeight="1">
      <c r="A36" s="687"/>
      <c r="B36" s="59" t="s">
        <v>895</v>
      </c>
      <c r="C36" s="35" t="s">
        <v>891</v>
      </c>
      <c r="D36" s="35" t="s">
        <v>56</v>
      </c>
      <c r="E36" s="58">
        <v>1</v>
      </c>
      <c r="F36" s="35" t="s">
        <v>155</v>
      </c>
      <c r="G36" s="47">
        <v>44564</v>
      </c>
      <c r="H36" s="47">
        <v>44926</v>
      </c>
      <c r="I36" s="35" t="s">
        <v>58</v>
      </c>
      <c r="J36" s="60">
        <v>0</v>
      </c>
      <c r="K36" s="55" t="s">
        <v>843</v>
      </c>
      <c r="L36" s="52" t="s">
        <v>673</v>
      </c>
    </row>
    <row r="37" spans="1:12" s="30" customFormat="1" ht="57" customHeight="1">
      <c r="A37" s="688" t="s">
        <v>896</v>
      </c>
      <c r="B37" s="61" t="s">
        <v>897</v>
      </c>
      <c r="C37" s="130" t="s">
        <v>898</v>
      </c>
      <c r="D37" s="34" t="s">
        <v>56</v>
      </c>
      <c r="E37" s="34">
        <v>3</v>
      </c>
      <c r="F37" s="34" t="s">
        <v>57</v>
      </c>
      <c r="G37" s="186">
        <v>44562</v>
      </c>
      <c r="H37" s="186">
        <v>44926</v>
      </c>
      <c r="I37" s="34" t="s">
        <v>58</v>
      </c>
      <c r="J37" s="62">
        <v>0</v>
      </c>
      <c r="K37" s="63" t="s">
        <v>843</v>
      </c>
      <c r="L37" s="49" t="s">
        <v>707</v>
      </c>
    </row>
    <row r="38" spans="1:12" ht="42.75" customHeight="1">
      <c r="A38" s="688"/>
      <c r="B38" s="59" t="s">
        <v>899</v>
      </c>
      <c r="C38" s="35" t="s">
        <v>900</v>
      </c>
      <c r="D38" s="34" t="s">
        <v>182</v>
      </c>
      <c r="E38" s="64">
        <v>1</v>
      </c>
      <c r="F38" s="34" t="s">
        <v>113</v>
      </c>
      <c r="G38" s="186">
        <v>44562</v>
      </c>
      <c r="H38" s="186">
        <v>44926</v>
      </c>
      <c r="I38" s="34" t="s">
        <v>58</v>
      </c>
      <c r="J38" s="62">
        <v>0</v>
      </c>
      <c r="K38" s="63" t="s">
        <v>843</v>
      </c>
      <c r="L38" s="49" t="s">
        <v>707</v>
      </c>
    </row>
    <row r="39" spans="1:12" ht="57" customHeight="1">
      <c r="A39" s="689"/>
      <c r="B39" s="65" t="s">
        <v>901</v>
      </c>
      <c r="C39" s="88" t="s">
        <v>902</v>
      </c>
      <c r="D39" s="66" t="s">
        <v>182</v>
      </c>
      <c r="E39" s="67">
        <v>1</v>
      </c>
      <c r="F39" s="66" t="s">
        <v>113</v>
      </c>
      <c r="G39" s="68">
        <v>44562</v>
      </c>
      <c r="H39" s="68">
        <v>44926</v>
      </c>
      <c r="I39" s="66" t="s">
        <v>58</v>
      </c>
      <c r="J39" s="69">
        <v>0</v>
      </c>
      <c r="K39" s="70" t="s">
        <v>843</v>
      </c>
      <c r="L39" s="71" t="s">
        <v>707</v>
      </c>
    </row>
  </sheetData>
  <mergeCells count="29">
    <mergeCell ref="A1:A3"/>
    <mergeCell ref="C1:H1"/>
    <mergeCell ref="S1:T1"/>
    <mergeCell ref="U1:W1"/>
    <mergeCell ref="C2:H2"/>
    <mergeCell ref="S2:T2"/>
    <mergeCell ref="U2:W2"/>
    <mergeCell ref="C3:H3"/>
    <mergeCell ref="S3:T3"/>
    <mergeCell ref="U3:W3"/>
    <mergeCell ref="L7:L8"/>
    <mergeCell ref="A9:A10"/>
    <mergeCell ref="A11:A19"/>
    <mergeCell ref="B11:B12"/>
    <mergeCell ref="A6:A8"/>
    <mergeCell ref="B6:L6"/>
    <mergeCell ref="B7:B8"/>
    <mergeCell ref="C7:C8"/>
    <mergeCell ref="D7:D8"/>
    <mergeCell ref="E7:E8"/>
    <mergeCell ref="F7:F8"/>
    <mergeCell ref="G7:G8"/>
    <mergeCell ref="H7:H8"/>
    <mergeCell ref="I7:I8"/>
    <mergeCell ref="A20:A28"/>
    <mergeCell ref="A31:A36"/>
    <mergeCell ref="A37:A39"/>
    <mergeCell ref="J7:J8"/>
    <mergeCell ref="K7:K8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E24A-E142-4E3D-8100-3138FAD3D8B7}">
  <dimension ref="A1:G36"/>
  <sheetViews>
    <sheetView topLeftCell="A21" zoomScale="60" zoomScaleNormal="60" workbookViewId="0">
      <selection activeCell="K30" sqref="K30"/>
    </sheetView>
  </sheetViews>
  <sheetFormatPr baseColWidth="10" defaultColWidth="11.42578125" defaultRowHeight="15"/>
  <cols>
    <col min="1" max="1" width="7.140625" style="278" customWidth="1"/>
    <col min="2" max="2" width="41.42578125" customWidth="1"/>
    <col min="3" max="3" width="27.42578125" style="278" customWidth="1"/>
    <col min="4" max="4" width="29.42578125" style="278" customWidth="1"/>
    <col min="5" max="5" width="29.42578125" style="276" customWidth="1"/>
    <col min="6" max="6" width="54.28515625" style="280" customWidth="1"/>
    <col min="7" max="7" width="24.7109375" customWidth="1"/>
  </cols>
  <sheetData>
    <row r="1" spans="1:7" s="279" customFormat="1" ht="65.25" customHeight="1">
      <c r="A1" s="287" t="s">
        <v>903</v>
      </c>
      <c r="B1" s="287" t="s">
        <v>904</v>
      </c>
      <c r="C1" s="287" t="s">
        <v>13</v>
      </c>
      <c r="D1" s="287" t="s">
        <v>905</v>
      </c>
      <c r="E1" s="288" t="s">
        <v>906</v>
      </c>
      <c r="F1" s="288" t="s">
        <v>907</v>
      </c>
      <c r="G1" s="288" t="s">
        <v>908</v>
      </c>
    </row>
    <row r="2" spans="1:7" ht="24" customHeight="1">
      <c r="A2" s="725">
        <v>1</v>
      </c>
      <c r="B2" s="726" t="s">
        <v>909</v>
      </c>
      <c r="C2" s="727">
        <v>2020011000016</v>
      </c>
      <c r="D2" s="728">
        <f>+Articulado!F177</f>
        <v>147882599164</v>
      </c>
      <c r="E2" s="729" t="s">
        <v>910</v>
      </c>
      <c r="F2" s="307" t="s">
        <v>73</v>
      </c>
      <c r="G2" s="308">
        <f>+Articulado!W18+Articulado!W25+Articulado!W37+Articulado!W39+Articulado!W40</f>
        <v>10480890589</v>
      </c>
    </row>
    <row r="3" spans="1:7" ht="24" customHeight="1">
      <c r="A3" s="725"/>
      <c r="B3" s="726"/>
      <c r="C3" s="727"/>
      <c r="D3" s="728"/>
      <c r="E3" s="729"/>
      <c r="F3" s="309" t="s">
        <v>68</v>
      </c>
      <c r="G3" s="308">
        <f>+Articulado!W17+Articulado!W19</f>
        <v>986914876.60000002</v>
      </c>
    </row>
    <row r="4" spans="1:7" ht="24" customHeight="1">
      <c r="A4" s="725"/>
      <c r="B4" s="726"/>
      <c r="C4" s="727"/>
      <c r="D4" s="728"/>
      <c r="E4" s="729"/>
      <c r="F4" s="307" t="s">
        <v>156</v>
      </c>
      <c r="G4" s="308">
        <f>+Articulado!W47+Articulado!W49+Articulado!W167+Articulado!W168+Articulado!W169+Articulado!W170+Articulado!W171+Articulado!W172</f>
        <v>10870000000</v>
      </c>
    </row>
    <row r="5" spans="1:7" ht="49.5" customHeight="1">
      <c r="A5" s="725"/>
      <c r="B5" s="726"/>
      <c r="C5" s="727"/>
      <c r="D5" s="728"/>
      <c r="E5" s="729"/>
      <c r="F5" s="307" t="s">
        <v>188</v>
      </c>
      <c r="G5" s="308">
        <f>+Articulado!W58+Articulado!W59+Articulado!W85</f>
        <v>342180000</v>
      </c>
    </row>
    <row r="6" spans="1:7" ht="24" customHeight="1">
      <c r="A6" s="725"/>
      <c r="B6" s="726"/>
      <c r="C6" s="727"/>
      <c r="D6" s="728"/>
      <c r="E6" s="729"/>
      <c r="F6" s="307" t="s">
        <v>124</v>
      </c>
      <c r="G6" s="308">
        <f>+Articulado!W38</f>
        <v>457215628</v>
      </c>
    </row>
    <row r="7" spans="1:7" ht="35.25" customHeight="1">
      <c r="A7" s="725"/>
      <c r="B7" s="726"/>
      <c r="C7" s="727"/>
      <c r="D7" s="728"/>
      <c r="E7" s="729"/>
      <c r="F7" s="307" t="s">
        <v>911</v>
      </c>
      <c r="G7" s="308">
        <f>+Articulado!W14+Articulado!W15+Articulado!W16+Articulado!W20+Articulado!W21+Articulado!W22+Articulado!W23+Articulado!W26+Articulado!W31+Articulado!W41+Articulado!W42+Articulado!W46</f>
        <v>31455748985</v>
      </c>
    </row>
    <row r="8" spans="1:7" ht="36" customHeight="1">
      <c r="A8" s="725"/>
      <c r="B8" s="726"/>
      <c r="C8" s="727"/>
      <c r="D8" s="728"/>
      <c r="E8" s="729"/>
      <c r="F8" s="307" t="s">
        <v>323</v>
      </c>
      <c r="G8" s="308">
        <f>+Articulado!W130+Articulado!W132+Articulado!W133+Articulado!W145+Articulado!W146+Articulado!W147+Articulado!W148+Articulado!W149+Articulado!W159+Articulado!W160+Articulado!W161+Articulado!W162+Articulado!W163+Articulado!W164+Articulado!W166</f>
        <v>12318000000</v>
      </c>
    </row>
    <row r="9" spans="1:7" ht="36" customHeight="1">
      <c r="A9" s="725"/>
      <c r="B9" s="726"/>
      <c r="C9" s="727"/>
      <c r="D9" s="728"/>
      <c r="E9" s="729"/>
      <c r="F9" s="307" t="s">
        <v>335</v>
      </c>
      <c r="G9" s="308">
        <f>+Articulado!W138+Articulado!W154</f>
        <v>1550000000</v>
      </c>
    </row>
    <row r="10" spans="1:7" ht="36" customHeight="1">
      <c r="A10" s="725"/>
      <c r="B10" s="726"/>
      <c r="C10" s="727"/>
      <c r="D10" s="728"/>
      <c r="E10" s="729"/>
      <c r="F10" s="307" t="s">
        <v>161</v>
      </c>
      <c r="G10" s="308">
        <f>+Articulado!W50+Articulado!W99+Articulado!W100+Articulado!W101+Articulado!W102+Articulado!W103+Articulado!W104+Articulado!W105+Articulado!W106+Articulado!W107+Articulado!W108+Articulado!W109+Articulado!W110+Articulado!W111+Articulado!W113+Articulado!W115+Articulado!W117+Articulado!W120+Articulado!W121+Articulado!W122+Articulado!W123+Articulado!W124+Articulado!W125+Articulado!W126+Articulado!W127+Articulado!W128+Articulado!W129</f>
        <v>36391191000</v>
      </c>
    </row>
    <row r="11" spans="1:7" ht="80.25" customHeight="1">
      <c r="A11" s="725"/>
      <c r="B11" s="726"/>
      <c r="C11" s="727"/>
      <c r="D11" s="728"/>
      <c r="E11" s="729"/>
      <c r="F11" s="307" t="s">
        <v>216</v>
      </c>
      <c r="G11" s="308">
        <f>+Articulado!W78+Articulado!W82+Articulado!W83+Articulado!W84+Articulado!W86+Articulado!W87+Articulado!W88+Articulado!W89+Articulado!W90+Articulado!W91+Articulado!W92+Articulado!W93+Articulado!W94+Articulado!W95+Articulado!W96+Articulado!W97+Articulado!W98</f>
        <v>12900000000</v>
      </c>
    </row>
    <row r="12" spans="1:7" ht="36" customHeight="1">
      <c r="A12" s="725"/>
      <c r="B12" s="726"/>
      <c r="C12" s="727"/>
      <c r="D12" s="728"/>
      <c r="E12" s="729"/>
      <c r="F12" s="307" t="s">
        <v>171</v>
      </c>
      <c r="G12" s="308">
        <f>+Articulado!W51+Articulado!W52+Articulado!W53+Articulado!W54+Articulado!W55+Articulado!W56+Articulado!W57+Articulado!W60+Articulado!W61+Articulado!W62+Articulado!W63+Articulado!W64+Articulado!W65+Articulado!W66+Articulado!W67+Articulado!W68+Articulado!W69+Articulado!W70+Articulado!W71+Articulado!W72+Articulado!W73+Articulado!W74+Articulado!W75+Articulado!W76+Articulado!W77</f>
        <v>30130458085</v>
      </c>
    </row>
    <row r="13" spans="1:7" ht="42.75" customHeight="1">
      <c r="A13" s="708">
        <v>2</v>
      </c>
      <c r="B13" s="710" t="s">
        <v>912</v>
      </c>
      <c r="C13" s="712">
        <v>2021011000047</v>
      </c>
      <c r="D13" s="714">
        <f>+'Comunidades Indigenas'!F102</f>
        <v>60730423409.999985</v>
      </c>
      <c r="E13" s="716" t="s">
        <v>913</v>
      </c>
      <c r="F13" s="286" t="s">
        <v>914</v>
      </c>
      <c r="G13" s="284">
        <f>+'Comunidades Indigenas'!W36+'Comunidades Indigenas'!W37+'Comunidades Indigenas'!W38+'Comunidades Indigenas'!W39+'Comunidades Indigenas'!W40+'Comunidades Indigenas'!W41+'Comunidades Indigenas'!W42+'Comunidades Indigenas'!W43+'Comunidades Indigenas'!W44+'Comunidades Indigenas'!W54+'Comunidades Indigenas'!W55+'Comunidades Indigenas'!W56+'Comunidades Indigenas'!W57+'Comunidades Indigenas'!W58+'Comunidades Indigenas'!W59+'Comunidades Indigenas'!W60+'Comunidades Indigenas'!W61+'Comunidades Indigenas'!W62+'Comunidades Indigenas'!W63+'Comunidades Indigenas'!W64+'Comunidades Indigenas'!W65+'Comunidades Indigenas'!W66+'Comunidades Indigenas'!W75+'Comunidades Indigenas'!W76+'Comunidades Indigenas'!W77+'Comunidades Indigenas'!W78+'Comunidades Indigenas'!W79+'Comunidades Indigenas'!W80+'Comunidades Indigenas'!W81+'Comunidades Indigenas'!W82+'Comunidades Indigenas'!W83+'Comunidades Indigenas'!W84+'Comunidades Indigenas'!W94+'Comunidades Indigenas'!W95+'Comunidades Indigenas'!W96+'Comunidades Indigenas'!W97+'Comunidades Indigenas'!W98+'Comunidades Indigenas'!W99+'Comunidades Indigenas'!W100+'Comunidades Indigenas'!W101</f>
        <v>46375623410</v>
      </c>
    </row>
    <row r="14" spans="1:7" ht="57.75" customHeight="1">
      <c r="A14" s="709"/>
      <c r="B14" s="711"/>
      <c r="C14" s="713"/>
      <c r="D14" s="715"/>
      <c r="E14" s="717"/>
      <c r="F14" s="286" t="s">
        <v>915</v>
      </c>
      <c r="G14" s="284">
        <f>+D13-G13</f>
        <v>14354799999.999985</v>
      </c>
    </row>
    <row r="15" spans="1:7" ht="63" customHeight="1">
      <c r="A15" s="698">
        <v>3</v>
      </c>
      <c r="B15" s="700" t="s">
        <v>916</v>
      </c>
      <c r="C15" s="702">
        <v>2021011000049</v>
      </c>
      <c r="D15" s="704">
        <f>+'Comunidades Negras'!F62</f>
        <v>18000000000</v>
      </c>
      <c r="E15" s="706" t="s">
        <v>913</v>
      </c>
      <c r="F15" s="307" t="s">
        <v>914</v>
      </c>
      <c r="G15" s="310">
        <f>+SUM('Comunidades Negras'!W24:W37)+(SUM('Comunidades Negras'!W46:W53))+SUM('Comunidades Negras'!W54:W61)</f>
        <v>11167399999.999998</v>
      </c>
    </row>
    <row r="16" spans="1:7" ht="47.25" customHeight="1">
      <c r="A16" s="699"/>
      <c r="B16" s="701"/>
      <c r="C16" s="703"/>
      <c r="D16" s="705"/>
      <c r="E16" s="707"/>
      <c r="F16" s="307" t="s">
        <v>915</v>
      </c>
      <c r="G16" s="310">
        <f>+SUM('Comunidades Negras'!W14:W23)+SUM('Comunidades Negras'!W38:W45)</f>
        <v>6832600000</v>
      </c>
    </row>
    <row r="17" spans="1:7" ht="17.25" customHeight="1">
      <c r="A17" s="708">
        <v>4</v>
      </c>
      <c r="B17" s="719" t="s">
        <v>579</v>
      </c>
      <c r="C17" s="712" t="s">
        <v>580</v>
      </c>
      <c r="D17" s="714">
        <f>+'Mejoramiento Cap. de Gestión'!F74</f>
        <v>22290000000</v>
      </c>
      <c r="E17" s="716" t="s">
        <v>917</v>
      </c>
      <c r="F17" s="281" t="s">
        <v>918</v>
      </c>
      <c r="G17" s="284">
        <v>445510000</v>
      </c>
    </row>
    <row r="18" spans="1:7" ht="15.75" customHeight="1">
      <c r="A18" s="718"/>
      <c r="B18" s="720"/>
      <c r="C18" s="722"/>
      <c r="D18" s="723"/>
      <c r="E18" s="724"/>
      <c r="F18" s="281" t="s">
        <v>919</v>
      </c>
      <c r="G18" s="302">
        <v>1339461822</v>
      </c>
    </row>
    <row r="19" spans="1:7" ht="15.75" customHeight="1">
      <c r="A19" s="718"/>
      <c r="B19" s="720"/>
      <c r="C19" s="722"/>
      <c r="D19" s="723"/>
      <c r="E19" s="724"/>
      <c r="F19" s="281" t="s">
        <v>920</v>
      </c>
      <c r="G19" s="302">
        <f>+'Mejoramiento Cap. de Gestión'!W41+'Mejoramiento Cap. de Gestión'!W44+'Mejoramiento Cap. de Gestión'!W45+'Mejoramiento Cap. de Gestión'!W46</f>
        <v>9620920668.8666687</v>
      </c>
    </row>
    <row r="20" spans="1:7" ht="15.75" customHeight="1">
      <c r="A20" s="718"/>
      <c r="B20" s="720"/>
      <c r="C20" s="722"/>
      <c r="D20" s="723"/>
      <c r="E20" s="724"/>
      <c r="F20" s="281" t="s">
        <v>921</v>
      </c>
      <c r="G20" s="302">
        <v>3118000000</v>
      </c>
    </row>
    <row r="21" spans="1:7" ht="15.75" customHeight="1">
      <c r="A21" s="718"/>
      <c r="B21" s="720"/>
      <c r="C21" s="722"/>
      <c r="D21" s="723"/>
      <c r="E21" s="724"/>
      <c r="F21" s="281" t="s">
        <v>922</v>
      </c>
      <c r="G21" s="302">
        <f>+'Mejoramiento Cap. de Gestión'!W66+'Mejoramiento Cap. de Gestión'!W67+'Mejoramiento Cap. de Gestión'!W68+'Mejoramiento Cap. de Gestión'!W69+'Mejoramiento Cap. de Gestión'!W70+'Mejoramiento Cap. de Gestión'!W71</f>
        <v>452162325.43000001</v>
      </c>
    </row>
    <row r="22" spans="1:7" ht="15.75" customHeight="1">
      <c r="A22" s="718"/>
      <c r="B22" s="720"/>
      <c r="C22" s="722"/>
      <c r="D22" s="723"/>
      <c r="E22" s="724"/>
      <c r="F22" s="281" t="s">
        <v>923</v>
      </c>
      <c r="G22" s="302">
        <f>+'Mejoramiento Cap. de Gestión'!W36+'Mejoramiento Cap. de Gestión'!W37+'Mejoramiento Cap. de Gestión'!W22:W29</f>
        <v>2170000000</v>
      </c>
    </row>
    <row r="23" spans="1:7" ht="15.75" customHeight="1">
      <c r="A23" s="718"/>
      <c r="B23" s="720"/>
      <c r="C23" s="722"/>
      <c r="D23" s="723"/>
      <c r="E23" s="724"/>
      <c r="F23" s="281" t="s">
        <v>924</v>
      </c>
      <c r="G23" s="302">
        <v>913814128</v>
      </c>
    </row>
    <row r="24" spans="1:7" ht="15.75" customHeight="1">
      <c r="A24" s="718"/>
      <c r="B24" s="720"/>
      <c r="C24" s="722"/>
      <c r="D24" s="723"/>
      <c r="E24" s="724"/>
      <c r="F24" s="281" t="s">
        <v>925</v>
      </c>
      <c r="G24" s="302">
        <f>+SUM('Mejoramiento Cap. de Gestión'!W50:W59)</f>
        <v>550940000</v>
      </c>
    </row>
    <row r="25" spans="1:7" ht="15.75" customHeight="1">
      <c r="A25" s="718"/>
      <c r="B25" s="720"/>
      <c r="C25" s="722"/>
      <c r="D25" s="723"/>
      <c r="E25" s="724"/>
      <c r="F25" s="281" t="s">
        <v>926</v>
      </c>
      <c r="G25" s="302">
        <v>2359900000</v>
      </c>
    </row>
    <row r="26" spans="1:7" ht="15.75" customHeight="1">
      <c r="A26" s="718"/>
      <c r="B26" s="720"/>
      <c r="C26" s="722"/>
      <c r="D26" s="723"/>
      <c r="E26" s="724"/>
      <c r="F26" s="281" t="s">
        <v>927</v>
      </c>
      <c r="G26" s="302">
        <f>+'Mejoramiento Cap. de Gestión'!W49</f>
        <v>1119291056</v>
      </c>
    </row>
    <row r="27" spans="1:7" ht="45.75" customHeight="1">
      <c r="A27" s="709"/>
      <c r="B27" s="721"/>
      <c r="C27" s="713"/>
      <c r="D27" s="715"/>
      <c r="E27" s="717"/>
      <c r="F27" s="286" t="s">
        <v>657</v>
      </c>
      <c r="G27" s="284">
        <v>200000000</v>
      </c>
    </row>
    <row r="28" spans="1:7" ht="68.25" customHeight="1">
      <c r="A28" s="303">
        <v>5</v>
      </c>
      <c r="B28" s="304" t="s">
        <v>722</v>
      </c>
      <c r="C28" s="305" t="s">
        <v>723</v>
      </c>
      <c r="D28" s="310">
        <f>+'Arquitectura empresarial '!F29</f>
        <v>13436000000</v>
      </c>
      <c r="E28" s="306" t="s">
        <v>928</v>
      </c>
      <c r="F28" s="307" t="s">
        <v>929</v>
      </c>
      <c r="G28" s="310">
        <f>+D28</f>
        <v>13436000000</v>
      </c>
    </row>
    <row r="29" spans="1:7" ht="97.5" customHeight="1">
      <c r="A29" s="281">
        <v>6</v>
      </c>
      <c r="B29" s="282" t="s">
        <v>772</v>
      </c>
      <c r="C29" s="283">
        <v>2018011000121</v>
      </c>
      <c r="D29" s="284">
        <f>+'Adecuación Sedes'!F17</f>
        <v>1000000000</v>
      </c>
      <c r="E29" s="285" t="s">
        <v>917</v>
      </c>
      <c r="F29" s="281" t="s">
        <v>920</v>
      </c>
      <c r="G29" s="284">
        <f>+D29</f>
        <v>1000000000</v>
      </c>
    </row>
    <row r="30" spans="1:7" ht="52.5" customHeight="1">
      <c r="A30" s="725">
        <v>7</v>
      </c>
      <c r="B30" s="726" t="s">
        <v>786</v>
      </c>
      <c r="C30" s="727">
        <v>2017011000087</v>
      </c>
      <c r="D30" s="730">
        <f>+'Fondo Documental'!F25</f>
        <v>8000000000</v>
      </c>
      <c r="E30" s="729" t="s">
        <v>917</v>
      </c>
      <c r="F30" s="303" t="s">
        <v>920</v>
      </c>
      <c r="G30" s="311">
        <v>7500000000</v>
      </c>
    </row>
    <row r="31" spans="1:7" ht="69" customHeight="1">
      <c r="A31" s="725"/>
      <c r="B31" s="726"/>
      <c r="C31" s="727"/>
      <c r="D31" s="730"/>
      <c r="E31" s="729"/>
      <c r="F31" s="307" t="s">
        <v>657</v>
      </c>
      <c r="G31" s="311">
        <v>500000000</v>
      </c>
    </row>
    <row r="32" spans="1:7">
      <c r="B32" s="275"/>
      <c r="C32" s="277"/>
    </row>
    <row r="33" spans="2:3">
      <c r="B33" s="275"/>
      <c r="C33" s="277"/>
    </row>
    <row r="34" spans="2:3">
      <c r="B34" s="275"/>
      <c r="C34" s="277"/>
    </row>
    <row r="35" spans="2:3">
      <c r="B35" s="275"/>
      <c r="C35" s="277"/>
    </row>
    <row r="36" spans="2:3">
      <c r="C36" s="277"/>
    </row>
  </sheetData>
  <mergeCells count="25">
    <mergeCell ref="A30:A31"/>
    <mergeCell ref="B30:B31"/>
    <mergeCell ref="C30:C31"/>
    <mergeCell ref="D30:D31"/>
    <mergeCell ref="E30:E31"/>
    <mergeCell ref="A2:A12"/>
    <mergeCell ref="B2:B12"/>
    <mergeCell ref="C2:C12"/>
    <mergeCell ref="D2:D12"/>
    <mergeCell ref="E2:E12"/>
    <mergeCell ref="A17:A27"/>
    <mergeCell ref="B17:B27"/>
    <mergeCell ref="C17:C27"/>
    <mergeCell ref="D17:D27"/>
    <mergeCell ref="E17:E27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</vt:i4>
      </vt:variant>
    </vt:vector>
  </HeadingPairs>
  <TitlesOfParts>
    <vt:vector size="15" baseType="lpstr">
      <vt:lpstr>Articulado</vt:lpstr>
      <vt:lpstr>Comunidades Indigenas</vt:lpstr>
      <vt:lpstr>Comunidades Negras</vt:lpstr>
      <vt:lpstr>Mejoramiento Cap. de Gestión</vt:lpstr>
      <vt:lpstr>Arquitectura empresarial </vt:lpstr>
      <vt:lpstr>Adecuación Sedes</vt:lpstr>
      <vt:lpstr>Fondo Documental</vt:lpstr>
      <vt:lpstr>Políticas Institucionales</vt:lpstr>
      <vt:lpstr>RESUMEN $</vt:lpstr>
      <vt:lpstr>RESUMEN METAS</vt:lpstr>
      <vt:lpstr>Articulado!Área_de_impresión</vt:lpstr>
      <vt:lpstr>'Comunidades Indigenas'!Área_de_impresión</vt:lpstr>
      <vt:lpstr>'Comunidades Negras'!Área_de_impresión</vt:lpstr>
      <vt:lpstr>'Mejoramiento Cap. de Gestión'!Área_de_impresión</vt:lpstr>
      <vt:lpstr>'Políticas Institucionales'!Área_de_impresión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Laptop</dc:creator>
  <cp:keywords/>
  <dc:description/>
  <cp:lastModifiedBy>Melida Fernanda Garcia Pineda</cp:lastModifiedBy>
  <cp:revision/>
  <dcterms:created xsi:type="dcterms:W3CDTF">2021-11-18T18:30:54Z</dcterms:created>
  <dcterms:modified xsi:type="dcterms:W3CDTF">2022-01-05T16:43:34Z</dcterms:modified>
  <cp:category/>
  <cp:contentStatus/>
</cp:coreProperties>
</file>